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R2_PRODUCTION\AFFAIRES\2024\06 - JUIN\2406SASNC000035-RU TECHNOPOLE METZ\ETUDES TECHNIQUES\3-PRO DCE\RENDU DCE\DCE IND.1\"/>
    </mc:Choice>
  </mc:AlternateContent>
  <xr:revisionPtr revIDLastSave="0" documentId="8_{6CE1EC7E-F8E3-48A2-B9E6-4F42A5B3A5E4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Q404" i="2"/>
  <c r="K404" i="2"/>
  <c r="H404" i="2"/>
  <c r="J404" i="2" s="1"/>
  <c r="G404" i="2"/>
  <c r="Q403" i="2"/>
  <c r="K403" i="2"/>
  <c r="H403" i="2"/>
  <c r="J403" i="2" s="1"/>
  <c r="G403" i="2"/>
  <c r="Q400" i="2"/>
  <c r="G400" i="2"/>
  <c r="J400" i="2" s="1"/>
  <c r="J394" i="2"/>
  <c r="J388" i="2"/>
  <c r="J379" i="2"/>
  <c r="G379" i="2"/>
  <c r="Q367" i="2"/>
  <c r="K367" i="2"/>
  <c r="H367" i="2"/>
  <c r="J367" i="2" s="1"/>
  <c r="G367" i="2"/>
  <c r="Q366" i="2"/>
  <c r="K366" i="2"/>
  <c r="H366" i="2"/>
  <c r="G366" i="2"/>
  <c r="J366" i="2" s="1"/>
  <c r="Q365" i="2"/>
  <c r="K365" i="2"/>
  <c r="H365" i="2"/>
  <c r="G365" i="2"/>
  <c r="J365" i="2" s="1"/>
  <c r="Q361" i="2"/>
  <c r="G361" i="2"/>
  <c r="J361" i="2" s="1"/>
  <c r="G352" i="2"/>
  <c r="J352" i="2" s="1"/>
  <c r="Q340" i="2"/>
  <c r="K340" i="2"/>
  <c r="J340" i="2"/>
  <c r="H340" i="2"/>
  <c r="G340" i="2"/>
  <c r="Q339" i="2"/>
  <c r="K339" i="2"/>
  <c r="J339" i="2"/>
  <c r="H339" i="2"/>
  <c r="G339" i="2"/>
  <c r="Q338" i="2"/>
  <c r="K338" i="2"/>
  <c r="H338" i="2"/>
  <c r="G338" i="2"/>
  <c r="J338" i="2" s="1"/>
  <c r="Q334" i="2"/>
  <c r="G334" i="2"/>
  <c r="J334" i="2" s="1"/>
  <c r="Q323" i="2"/>
  <c r="K323" i="2"/>
  <c r="H323" i="2"/>
  <c r="J323" i="2" s="1"/>
  <c r="G323" i="2"/>
  <c r="Q322" i="2"/>
  <c r="K322" i="2"/>
  <c r="H322" i="2"/>
  <c r="J322" i="2" s="1"/>
  <c r="G322" i="2"/>
  <c r="Q319" i="2"/>
  <c r="G319" i="2"/>
  <c r="J319" i="2" s="1"/>
  <c r="Q307" i="2"/>
  <c r="K307" i="2"/>
  <c r="J307" i="2"/>
  <c r="H307" i="2"/>
  <c r="G307" i="2"/>
  <c r="Q306" i="2"/>
  <c r="K306" i="2"/>
  <c r="J306" i="2"/>
  <c r="H306" i="2"/>
  <c r="G306" i="2"/>
  <c r="Q303" i="2"/>
  <c r="G303" i="2"/>
  <c r="J303" i="2" s="1"/>
  <c r="Q293" i="2"/>
  <c r="K293" i="2"/>
  <c r="H293" i="2"/>
  <c r="G293" i="2"/>
  <c r="J293" i="2" s="1"/>
  <c r="Q292" i="2"/>
  <c r="K292" i="2"/>
  <c r="H292" i="2"/>
  <c r="G292" i="2"/>
  <c r="J292" i="2" s="1"/>
  <c r="Q289" i="2"/>
  <c r="J289" i="2"/>
  <c r="G289" i="2"/>
  <c r="Q279" i="2"/>
  <c r="K279" i="2"/>
  <c r="H279" i="2"/>
  <c r="G279" i="2"/>
  <c r="J279" i="2" s="1"/>
  <c r="Q278" i="2"/>
  <c r="K278" i="2"/>
  <c r="H278" i="2"/>
  <c r="G278" i="2"/>
  <c r="J278" i="2" s="1"/>
  <c r="Q275" i="2"/>
  <c r="G275" i="2"/>
  <c r="J275" i="2" s="1"/>
  <c r="Q265" i="2"/>
  <c r="K265" i="2"/>
  <c r="H265" i="2"/>
  <c r="G265" i="2"/>
  <c r="J265" i="2" s="1"/>
  <c r="Q264" i="2"/>
  <c r="K264" i="2"/>
  <c r="H264" i="2"/>
  <c r="G264" i="2"/>
  <c r="J264" i="2" s="1"/>
  <c r="Q261" i="2"/>
  <c r="J261" i="2"/>
  <c r="G261" i="2"/>
  <c r="Q251" i="2"/>
  <c r="K251" i="2"/>
  <c r="H251" i="2"/>
  <c r="J251" i="2" s="1"/>
  <c r="G251" i="2"/>
  <c r="Q250" i="2"/>
  <c r="K250" i="2"/>
  <c r="H250" i="2"/>
  <c r="J250" i="2" s="1"/>
  <c r="G250" i="2"/>
  <c r="Q247" i="2"/>
  <c r="G247" i="2"/>
  <c r="J247" i="2" s="1"/>
  <c r="F439" i="2" s="1"/>
  <c r="J238" i="2"/>
  <c r="Q224" i="2"/>
  <c r="K224" i="2"/>
  <c r="H224" i="2"/>
  <c r="G224" i="2"/>
  <c r="J224" i="2" s="1"/>
  <c r="Q223" i="2"/>
  <c r="K223" i="2"/>
  <c r="H223" i="2"/>
  <c r="J223" i="2" s="1"/>
  <c r="G223" i="2"/>
  <c r="Q222" i="2"/>
  <c r="K222" i="2"/>
  <c r="H222" i="2"/>
  <c r="J222" i="2" s="1"/>
  <c r="G222" i="2"/>
  <c r="Q218" i="2"/>
  <c r="G218" i="2"/>
  <c r="J218" i="2" s="1"/>
  <c r="F438" i="2" s="1"/>
  <c r="Q199" i="2"/>
  <c r="K199" i="2"/>
  <c r="J199" i="2"/>
  <c r="H199" i="2"/>
  <c r="G199" i="2"/>
  <c r="Q198" i="2"/>
  <c r="K198" i="2"/>
  <c r="J198" i="2"/>
  <c r="H198" i="2"/>
  <c r="G198" i="2"/>
  <c r="Q197" i="2"/>
  <c r="K197" i="2"/>
  <c r="J197" i="2"/>
  <c r="H197" i="2"/>
  <c r="G197" i="2"/>
  <c r="Q196" i="2"/>
  <c r="K196" i="2"/>
  <c r="H196" i="2"/>
  <c r="G196" i="2"/>
  <c r="J196" i="2" s="1"/>
  <c r="Q191" i="2"/>
  <c r="G191" i="2"/>
  <c r="J191" i="2" s="1"/>
  <c r="Q180" i="2"/>
  <c r="K180" i="2"/>
  <c r="H180" i="2"/>
  <c r="J180" i="2" s="1"/>
  <c r="G180" i="2"/>
  <c r="Q179" i="2"/>
  <c r="K179" i="2"/>
  <c r="H179" i="2"/>
  <c r="J179" i="2" s="1"/>
  <c r="G179" i="2"/>
  <c r="Q176" i="2"/>
  <c r="G176" i="2"/>
  <c r="J176" i="2" s="1"/>
  <c r="J170" i="2"/>
  <c r="J164" i="2"/>
  <c r="Q150" i="2"/>
  <c r="K150" i="2"/>
  <c r="H150" i="2"/>
  <c r="G150" i="2"/>
  <c r="J150" i="2" s="1"/>
  <c r="Q149" i="2"/>
  <c r="K149" i="2"/>
  <c r="H149" i="2"/>
  <c r="G149" i="2"/>
  <c r="J149" i="2" s="1"/>
  <c r="Q146" i="2"/>
  <c r="G146" i="2"/>
  <c r="J146" i="2" s="1"/>
  <c r="Q132" i="2"/>
  <c r="K132" i="2"/>
  <c r="H132" i="2"/>
  <c r="G132" i="2"/>
  <c r="J132" i="2" s="1"/>
  <c r="Q131" i="2"/>
  <c r="K131" i="2"/>
  <c r="H131" i="2"/>
  <c r="G131" i="2"/>
  <c r="J131" i="2" s="1"/>
  <c r="Q130" i="2"/>
  <c r="K130" i="2"/>
  <c r="H130" i="2"/>
  <c r="G130" i="2"/>
  <c r="J130" i="2" s="1"/>
  <c r="Q126" i="2"/>
  <c r="J126" i="2"/>
  <c r="F437" i="2" s="1"/>
  <c r="G126" i="2"/>
  <c r="G113" i="2"/>
  <c r="J113" i="2" s="1"/>
  <c r="Q96" i="2"/>
  <c r="K96" i="2"/>
  <c r="H96" i="2"/>
  <c r="J96" i="2" s="1"/>
  <c r="G96" i="2"/>
  <c r="Q95" i="2"/>
  <c r="K95" i="2"/>
  <c r="H95" i="2"/>
  <c r="J95" i="2" s="1"/>
  <c r="G95" i="2"/>
  <c r="Q94" i="2"/>
  <c r="K94" i="2"/>
  <c r="H94" i="2"/>
  <c r="J94" i="2" s="1"/>
  <c r="G94" i="2"/>
  <c r="Q93" i="2"/>
  <c r="K93" i="2"/>
  <c r="H93" i="2"/>
  <c r="G93" i="2"/>
  <c r="J93" i="2" s="1"/>
  <c r="Q92" i="2"/>
  <c r="K92" i="2"/>
  <c r="H92" i="2"/>
  <c r="G92" i="2"/>
  <c r="J92" i="2" s="1"/>
  <c r="Q86" i="2"/>
  <c r="G86" i="2"/>
  <c r="J86" i="2" s="1"/>
  <c r="G74" i="2"/>
  <c r="J74" i="2" s="1"/>
  <c r="G65" i="2"/>
  <c r="J65" i="2" s="1"/>
  <c r="J56" i="2"/>
  <c r="G56" i="2"/>
  <c r="G44" i="2"/>
  <c r="J44" i="2" s="1"/>
  <c r="Q28" i="2"/>
  <c r="K28" i="2"/>
  <c r="H28" i="2"/>
  <c r="J28" i="2" s="1"/>
  <c r="G28" i="2"/>
  <c r="Q27" i="2"/>
  <c r="K27" i="2"/>
  <c r="H27" i="2"/>
  <c r="J27" i="2" s="1"/>
  <c r="G27" i="2"/>
  <c r="Q26" i="2"/>
  <c r="K26" i="2"/>
  <c r="H26" i="2"/>
  <c r="J26" i="2" s="1"/>
  <c r="G26" i="2"/>
  <c r="Q25" i="2"/>
  <c r="K25" i="2"/>
  <c r="H25" i="2"/>
  <c r="G25" i="2"/>
  <c r="J25" i="2" s="1"/>
  <c r="Q24" i="2"/>
  <c r="K24" i="2"/>
  <c r="H24" i="2"/>
  <c r="G24" i="2"/>
  <c r="J24" i="2" s="1"/>
  <c r="Q18" i="2"/>
  <c r="G18" i="2"/>
  <c r="J18" i="2" s="1"/>
  <c r="G9" i="2"/>
  <c r="J9" i="2" s="1"/>
  <c r="G84" i="1"/>
  <c r="G82" i="1"/>
  <c r="G80" i="1"/>
  <c r="G78" i="1"/>
  <c r="E70" i="1"/>
  <c r="E63" i="1"/>
  <c r="E60" i="1"/>
  <c r="E20" i="1"/>
  <c r="E11" i="1"/>
  <c r="F440" i="2" l="1"/>
  <c r="F435" i="2"/>
  <c r="F434" i="2"/>
  <c r="F431" i="2"/>
  <c r="F430" i="2"/>
  <c r="F429" i="2"/>
  <c r="F444" i="2"/>
  <c r="F443" i="2"/>
  <c r="F445" i="2" s="1"/>
  <c r="AA1" i="3" s="1"/>
  <c r="F424" i="2"/>
  <c r="F423" i="2"/>
  <c r="F425" i="2" s="1"/>
  <c r="F436" i="2"/>
  <c r="AA3" i="3" l="1"/>
  <c r="AA37" i="3"/>
  <c r="AA33" i="3"/>
  <c r="AA4" i="3"/>
  <c r="AA15" i="3" l="1"/>
  <c r="AA9" i="3"/>
  <c r="AA32" i="3"/>
  <c r="AA16" i="3"/>
  <c r="AA17" i="3" s="1"/>
  <c r="AA5" i="3"/>
  <c r="AA27" i="3"/>
  <c r="AA12" i="3"/>
  <c r="AA42" i="3"/>
  <c r="AA10" i="3" l="1"/>
  <c r="AA18" i="3"/>
  <c r="AA75" i="3"/>
  <c r="AA94" i="3"/>
  <c r="AA82" i="3"/>
  <c r="AA90" i="3"/>
  <c r="AA30" i="3"/>
  <c r="AA86" i="3"/>
  <c r="AA81" i="3" s="1"/>
  <c r="AA74" i="3" s="1"/>
  <c r="AA66" i="3" s="1"/>
  <c r="AA58" i="3" s="1"/>
  <c r="AA48" i="3" s="1"/>
  <c r="AA47" i="3"/>
  <c r="AA67" i="3"/>
  <c r="AA59" i="3" s="1"/>
  <c r="AA49" i="3" s="1"/>
  <c r="AA31" i="3" s="1"/>
  <c r="AA46" i="3"/>
  <c r="AA29" i="3"/>
  <c r="AA28" i="3"/>
  <c r="AA24" i="3"/>
  <c r="AA23" i="3"/>
  <c r="AA13" i="3"/>
  <c r="AA7" i="3"/>
  <c r="AA6" i="3"/>
  <c r="AA50" i="3" l="1"/>
  <c r="AA34" i="3"/>
  <c r="AA38" i="3"/>
  <c r="AA11" i="3"/>
  <c r="AA21" i="3"/>
  <c r="AA41" i="3"/>
  <c r="AA19" i="3"/>
  <c r="AA51" i="3"/>
  <c r="AA43" i="3"/>
  <c r="AA93" i="3"/>
  <c r="AA89" i="3"/>
  <c r="AA85" i="3" s="1"/>
  <c r="AA80" i="3" s="1"/>
  <c r="AA72" i="3" s="1"/>
  <c r="AA64" i="3" s="1"/>
  <c r="AA56" i="3" s="1"/>
  <c r="AA44" i="3" s="1"/>
  <c r="AA14" i="3"/>
  <c r="AA65" i="3" s="1"/>
  <c r="AA57" i="3" s="1"/>
  <c r="AA45" i="3" s="1"/>
  <c r="AA26" i="3" s="1"/>
  <c r="AA95" i="3" l="1"/>
  <c r="AA91" i="3"/>
  <c r="AA87" i="3" s="1"/>
  <c r="AA83" i="3" s="1"/>
  <c r="AA76" i="3" s="1"/>
  <c r="AA68" i="3" s="1"/>
  <c r="AA60" i="3" s="1"/>
  <c r="AA52" i="3" s="1"/>
  <c r="AA20" i="3"/>
  <c r="AA69" i="3" s="1"/>
  <c r="AA61" i="3" s="1"/>
  <c r="AA53" i="3" s="1"/>
  <c r="AA36" i="3" s="1"/>
  <c r="AA96" i="3"/>
  <c r="AA92" i="3" s="1"/>
  <c r="AA71" i="3"/>
  <c r="AA63" i="3" s="1"/>
  <c r="AA55" i="3" s="1"/>
  <c r="AA40" i="3" s="1"/>
  <c r="AA79" i="3"/>
  <c r="AA25" i="3"/>
  <c r="AA73" i="3"/>
  <c r="AA22" i="3"/>
  <c r="AA39" i="3" l="1"/>
  <c r="AA88" i="3"/>
  <c r="AA84" i="3" s="1"/>
  <c r="AA78" i="3" s="1"/>
  <c r="AA70" i="3" s="1"/>
  <c r="AA62" i="3" s="1"/>
  <c r="AA54" i="3" s="1"/>
  <c r="AA77" i="3"/>
  <c r="AA35" i="3"/>
  <c r="AA98" i="3"/>
  <c r="AA2" i="3" s="1"/>
  <c r="C448" i="2" s="1"/>
</calcChain>
</file>

<file path=xl/sharedStrings.xml><?xml version="1.0" encoding="utf-8"?>
<sst xmlns="http://schemas.openxmlformats.org/spreadsheetml/2006/main" count="779" uniqueCount="279">
  <si>
    <t>Dossier</t>
  </si>
  <si>
    <t>Date</t>
  </si>
  <si>
    <t>Phase</t>
  </si>
  <si>
    <t>Indice</t>
  </si>
  <si>
    <t>MAITRE D'OUVRAGE
CROUS LORRAINE
75 rue de Laxou
54042 Nancy Cedex</t>
  </si>
  <si>
    <t>ARCHITECTE : 
    AA TANDEM
    14bis Rue Principale
    57645 MONTOY-FLANVILLE</t>
  </si>
  <si>
    <t>MAITRE D'OEUVRE : 
    SOCOTEC SMART SOLUTIONS
    8 Rue Albert Einstein
    54320 MAXEVILLE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</si>
  <si>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</si>
  <si>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</si>
  <si>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</si>
  <si>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</si>
  <si>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</si>
  <si>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</si>
  <si>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</si>
  <si>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</si>
  <si>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</si>
  <si>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</si>
  <si>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</si>
  <si>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</si>
  <si>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</si>
  <si>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</si>
  <si>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</si>
  <si>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</si>
  <si>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</si>
  <si>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</si>
  <si>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</si>
  <si>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</si>
  <si>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</si>
  <si>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</si>
  <si>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</si>
  <si>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</si>
  <si>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</si>
  <si>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</si>
  <si>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</si>
  <si>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</si>
  <si>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</si>
  <si>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</si>
  <si>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n°10</t>
  </si>
  <si>
    <t>ELECTRICITE - SSI</t>
  </si>
  <si>
    <t>3.&amp;</t>
  </si>
  <si>
    <t>Prescriptions particulières</t>
  </si>
  <si>
    <t>2.1</t>
  </si>
  <si>
    <t>Travaux préparatoires</t>
  </si>
  <si>
    <t>2.1.1</t>
  </si>
  <si>
    <t>Coffret de chantier</t>
  </si>
  <si>
    <t>ENS</t>
  </si>
  <si>
    <t>Total Restaurant\Hall d'entrée</t>
  </si>
  <si>
    <t>9.R.Localisations\Restaurant\Hall d'entrée</t>
  </si>
  <si>
    <t>9.T</t>
  </si>
  <si>
    <t>9.M.Z</t>
  </si>
  <si>
    <t xml:space="preserve">Restaurant\Hall d'entrée    </t>
  </si>
  <si>
    <t xml:space="preserve"> ENS</t>
  </si>
  <si>
    <t>9.E.1.Localisations\Restaurant\Hall d'entrée</t>
  </si>
  <si>
    <t>9.UMOD</t>
  </si>
  <si>
    <t>9.L</t>
  </si>
  <si>
    <t>Localisation : dans la zone de travaux à chaque niveau du bâtiment</t>
  </si>
  <si>
    <t>9.&amp;</t>
  </si>
  <si>
    <t>2.1.2</t>
  </si>
  <si>
    <t>Neutralisation et phasage des travaux d'électricité</t>
  </si>
  <si>
    <t>Total Restaurant\Brasserie</t>
  </si>
  <si>
    <t>9.R.Localisations\Restaurant\Brasserie</t>
  </si>
  <si>
    <t>Total Restaurant\Sanitaire université R+1</t>
  </si>
  <si>
    <t>9.R.Localisations\Restaurant\Sanitaire université R+1</t>
  </si>
  <si>
    <t>Total Restaurant\Sanitaire lycée R+1</t>
  </si>
  <si>
    <t>9.R.Localisations\Restaurant\Sanitaire lycée R+1</t>
  </si>
  <si>
    <t>Total Coworking</t>
  </si>
  <si>
    <t>9.R.Localisations\Coworking</t>
  </si>
  <si>
    <t xml:space="preserve">Restaurant\Brasserie    </t>
  </si>
  <si>
    <t>9.E.1.Localisations\Restaurant\Brasserie</t>
  </si>
  <si>
    <t xml:space="preserve">Coworking    </t>
  </si>
  <si>
    <t>9.E.1.Localisations\Coworking</t>
  </si>
  <si>
    <t xml:space="preserve">Restaurant\Sanitaire université R+1    </t>
  </si>
  <si>
    <t>9.E.1.Localisations\Restaurant\Sanitaire université R+1</t>
  </si>
  <si>
    <t xml:space="preserve">Restaurant\Sanitaire lycée R+1    </t>
  </si>
  <si>
    <t>9.E.1.Localisations\Restaurant\Sanitaire lycée R+1</t>
  </si>
  <si>
    <t>Localisation : cf. plans</t>
  </si>
  <si>
    <t>2.1.3</t>
  </si>
  <si>
    <t>Plans, études, Dossier des Ouvrages Exécutés</t>
  </si>
  <si>
    <t>Localisation : réseaux et équipements concernés par les travaux</t>
  </si>
  <si>
    <t>4.&amp;</t>
  </si>
  <si>
    <t>2.2</t>
  </si>
  <si>
    <t>Câblage et alimentations spécifiques</t>
  </si>
  <si>
    <t>2.2.1</t>
  </si>
  <si>
    <t>Alimentations spécifiques CFO</t>
  </si>
  <si>
    <t>2.2.1.1</t>
  </si>
  <si>
    <t>EPMR</t>
  </si>
  <si>
    <t>Localisation : ascenseur</t>
  </si>
  <si>
    <t>2.2.1.2</t>
  </si>
  <si>
    <t>Ventilation</t>
  </si>
  <si>
    <t>Total Restaurant\Sanitaires RDC</t>
  </si>
  <si>
    <t>9.R.Localisations\Restaurant\Sanitaires RDC</t>
  </si>
  <si>
    <t xml:space="preserve">Restaurant\Sanitaires RDC    </t>
  </si>
  <si>
    <t>9.E.1.Localisations\Restaurant\Sanitaires RDC</t>
  </si>
  <si>
    <t>2.2.1.3</t>
  </si>
  <si>
    <t>Déplacement des alimentations Cfa-Cfo caisse</t>
  </si>
  <si>
    <t>5.&amp;</t>
  </si>
  <si>
    <t>2.2.2</t>
  </si>
  <si>
    <t>Appareillage</t>
  </si>
  <si>
    <t>5.T</t>
  </si>
  <si>
    <t>2.2.2.1</t>
  </si>
  <si>
    <t>Éclairage et appareillage</t>
  </si>
  <si>
    <t>Restaurant\Sanitaires RDC    6+2+8 =</t>
  </si>
  <si>
    <t>Coworking
local réserves R+1    2*2 =</t>
  </si>
  <si>
    <t xml:space="preserve">Restaurant\Hall d'entrée
Visiophone    </t>
  </si>
  <si>
    <t xml:space="preserve">Coworking
Visiophone    </t>
  </si>
  <si>
    <t>2.2.2.2</t>
  </si>
  <si>
    <t>Éclairage de sécurité</t>
  </si>
  <si>
    <t xml:space="preserve"> U</t>
  </si>
  <si>
    <t>Localisation : Suivant implantation des BAES ci-dessus</t>
  </si>
  <si>
    <t>2.3</t>
  </si>
  <si>
    <t>Éclairage</t>
  </si>
  <si>
    <t>2.3.1</t>
  </si>
  <si>
    <t>Intérieur</t>
  </si>
  <si>
    <t>2.3.1.1</t>
  </si>
  <si>
    <t>Luminaire type "Downlight"</t>
  </si>
  <si>
    <t xml:space="preserve">Restaurant\Sanitaires RDC
Sanitaire F    </t>
  </si>
  <si>
    <t xml:space="preserve">Restaurant\Sanitaires RDC
Sanitaire H    </t>
  </si>
  <si>
    <t>Localisation : hall d'entrée</t>
  </si>
  <si>
    <t>2.3.1.2</t>
  </si>
  <si>
    <t>Luminaires LED 600 X 600</t>
  </si>
  <si>
    <t>Total Restaurant\Salle de restauration lycée</t>
  </si>
  <si>
    <t>9.R.Localisations\Restaurant\Salle de restauration lycée</t>
  </si>
  <si>
    <t>Total Restaurant\Salle de restauration université</t>
  </si>
  <si>
    <t>9.R.Localisations\Restaurant\Salle de restauration université</t>
  </si>
  <si>
    <t xml:space="preserve">Restaurant\Salle de restauration lycée    </t>
  </si>
  <si>
    <t>9.E.1.Localisations\Restaurant\Salle de restauration lycée</t>
  </si>
  <si>
    <t xml:space="preserve">Restaurant\Salle de restauration université    </t>
  </si>
  <si>
    <t>9.E.1.Localisations\Restaurant\Salle de restauration université</t>
  </si>
  <si>
    <t>9.C</t>
  </si>
  <si>
    <t>Commentaire : Les luminaires se trouvant dans les zones à circulations passagères (circulations et sanitaires), devront être sur détection avec extinction progressive.</t>
  </si>
  <si>
    <t>2.3.2</t>
  </si>
  <si>
    <t>Sécurité</t>
  </si>
  <si>
    <t>2.3.2.1</t>
  </si>
  <si>
    <t>Source centrale</t>
  </si>
  <si>
    <t>2.3.2.2</t>
  </si>
  <si>
    <t>Alimentation de l'éclairage de sécurité par source centralisée</t>
  </si>
  <si>
    <t>Localisation : l'ensemble des BAES et BAES DBR</t>
  </si>
  <si>
    <t>2.3.2.3</t>
  </si>
  <si>
    <t>BAES DBR</t>
  </si>
  <si>
    <t>Localisation : Guidage du public PMR vers EAS des niveaux R+1</t>
  </si>
  <si>
    <t>2.3.2.4</t>
  </si>
  <si>
    <t>Bloc d'ambiance</t>
  </si>
  <si>
    <t xml:space="preserve">Coworking
Coworking et locaux électriques    </t>
  </si>
  <si>
    <t>Localisation : Eclairage d'ambiance des espaces d'attente sécurisés, brasserie et coworking</t>
  </si>
  <si>
    <t>2.4</t>
  </si>
  <si>
    <t>2.4.1</t>
  </si>
  <si>
    <t>Détection de présence</t>
  </si>
  <si>
    <t>Restaurant\Sanitaires RDC    4*2 =</t>
  </si>
  <si>
    <t>2.4.2</t>
  </si>
  <si>
    <t>Boucle d'induction magnétique portative</t>
  </si>
  <si>
    <t>Restaurant\Escalier lycée droit</t>
  </si>
  <si>
    <t>9.E.1.Localisations\Restaurant\Escalier lycée droit</t>
  </si>
  <si>
    <t>Localisation : accueil</t>
  </si>
  <si>
    <t>2.5</t>
  </si>
  <si>
    <t>Contrôle d'accès</t>
  </si>
  <si>
    <t>2.5.1</t>
  </si>
  <si>
    <t>Lecteur de proximité</t>
  </si>
  <si>
    <t xml:space="preserve">Restaurant\Sanitaires RDC
Côté sanitaire    </t>
  </si>
  <si>
    <t>2.5.2</t>
  </si>
  <si>
    <t>Déclencheurs manuels de déverrouillage</t>
  </si>
  <si>
    <t>2.5.3</t>
  </si>
  <si>
    <t>Ventouse électro-magnétique</t>
  </si>
  <si>
    <t>2.5.4</t>
  </si>
  <si>
    <t>Câblage</t>
  </si>
  <si>
    <t xml:space="preserve">Restaurant\Hall d'entrée
Côté sanitaire    </t>
  </si>
  <si>
    <t>2.5.5</t>
  </si>
  <si>
    <t>Essais et mise en service</t>
  </si>
  <si>
    <t>Localisation : l'ensemble du matériel</t>
  </si>
  <si>
    <t>2.6</t>
  </si>
  <si>
    <t>SSI</t>
  </si>
  <si>
    <t>2.6.1</t>
  </si>
  <si>
    <t>Interphonie de sécurité</t>
  </si>
  <si>
    <t>Localisation : salle droite et gauche R+1</t>
  </si>
  <si>
    <t>2.6.2</t>
  </si>
  <si>
    <t>Diffuseur lumineux - WC PMR</t>
  </si>
  <si>
    <t>2.6.3</t>
  </si>
  <si>
    <t>Diffuseur sonore avec message parlé</t>
  </si>
  <si>
    <t>2.6.4</t>
  </si>
  <si>
    <t>Câblage diffuseur lumineux</t>
  </si>
  <si>
    <t>2.6.5</t>
  </si>
  <si>
    <t>Déclencheur manuelle de déverrouillage</t>
  </si>
  <si>
    <t xml:space="preserve">Restaurant\Hall d'entrée
Porte automatique    </t>
  </si>
  <si>
    <t>2.6.6</t>
  </si>
  <si>
    <t>Tableau répétiteur d'exploitation</t>
  </si>
  <si>
    <t>2.6.7</t>
  </si>
  <si>
    <t>Coffret de gestion des asservissements</t>
  </si>
  <si>
    <t>2.6.8</t>
  </si>
  <si>
    <t>Localisation : ensemble des essais à réaliser sur la nouvelle installation</t>
  </si>
  <si>
    <t>Total H.T. :</t>
  </si>
  <si>
    <t>Total T.V.A. (20%) :</t>
  </si>
  <si>
    <t>Total T.T.C. :</t>
  </si>
  <si>
    <t>RECAPITULATIF
Lot n°10 ELECTRICITE - SSI</t>
  </si>
  <si>
    <t>RECAPITULATIF DES LOCALISATIONS</t>
  </si>
  <si>
    <t>Non localisé</t>
  </si>
  <si>
    <t>Restaurant</t>
  </si>
  <si>
    <t>Coworking</t>
  </si>
  <si>
    <t>RECAPITULATIF DES CHAPITRES</t>
  </si>
  <si>
    <t>2 - Prescriptions particulières</t>
  </si>
  <si>
    <t>- 2.1 - Travaux préparatoires</t>
  </si>
  <si>
    <t>- 2.2 - Câblage et alimentations spécifiques</t>
  </si>
  <si>
    <t>- 2.3 - Éclairage</t>
  </si>
  <si>
    <t>- 2.4 - Appareillage</t>
  </si>
  <si>
    <t>- 2.5 - Contrôle d'accès</t>
  </si>
  <si>
    <t>- 2.6 - SSI</t>
  </si>
  <si>
    <t>Total du lot ELECTRICITE - SSI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</si>
  <si>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</si>
  <si>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</si>
  <si>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</si>
  <si>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</si>
  <si>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</si>
  <si>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</si>
  <si>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</si>
  <si>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</si>
  <si>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</si>
  <si>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</si>
  <si>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</si>
  <si>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</si>
  <si>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</si>
  <si>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</si>
  <si>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</si>
  <si>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</si>
  <si>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</si>
  <si>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</si>
  <si>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</si>
  <si>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</si>
  <si>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</si>
  <si>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</si>
  <si>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</si>
  <si>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</si>
  <si>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</si>
  <si>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</si>
  <si>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</si>
  <si>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</si>
  <si>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</si>
  <si>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</si>
  <si>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</si>
  <si>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</si>
  <si>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</si>
  <si>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Mise en accessibilité PMR du RU Technopole</t>
  </si>
  <si>
    <t>2406SASNC035</t>
  </si>
  <si>
    <t>26/04/2025</t>
  </si>
  <si>
    <t>DCE</t>
  </si>
  <si>
    <t>4 Boulevard Dominique François Arago</t>
  </si>
  <si>
    <t>57070 METZ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</si>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</sst>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00000"/>
    <numFmt numFmtId="166" formatCode="0#&quot; &quot;##&quot; &quot;##&quot; &quot;##&quot; &quot;##"/>
    <numFmt numFmtId="167" formatCode="#,##0.000"/>
  </numFmts>
  <fonts count="1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9" xfId="0" applyFont="1" applyBorder="1" applyAlignment="1">
      <alignment horizontal="right" vertical="top" wrapText="1"/>
    </xf>
    <xf numFmtId="3" fontId="10" fillId="0" borderId="9" xfId="0" applyNumberFormat="1" applyFont="1" applyBorder="1" applyAlignment="1">
      <alignment horizontal="right" vertical="top" wrapText="1"/>
    </xf>
    <xf numFmtId="4" fontId="10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vertical="top"/>
    </xf>
    <xf numFmtId="3" fontId="1" fillId="0" borderId="9" xfId="0" applyNumberFormat="1" applyFont="1" applyBorder="1" applyAlignment="1">
      <alignment horizontal="right" vertical="top" wrapText="1"/>
    </xf>
    <xf numFmtId="0" fontId="1" fillId="0" borderId="9" xfId="0" applyFont="1" applyBorder="1" applyAlignment="1">
      <alignment vertical="top" wrapText="1"/>
    </xf>
    <xf numFmtId="3" fontId="10" fillId="0" borderId="0" xfId="0" applyNumberFormat="1" applyFont="1" applyAlignment="1">
      <alignment horizontal="right" vertical="top" wrapText="1"/>
    </xf>
    <xf numFmtId="3" fontId="10" fillId="0" borderId="0" xfId="0" applyNumberFormat="1" applyFont="1" applyAlignment="1">
      <alignment horizontal="left" vertical="top" wrapText="1"/>
    </xf>
    <xf numFmtId="0" fontId="11" fillId="0" borderId="11" xfId="0" applyFont="1" applyBorder="1" applyAlignment="1">
      <alignment vertical="top" wrapText="1"/>
    </xf>
    <xf numFmtId="4" fontId="1" fillId="0" borderId="0" xfId="0" applyNumberFormat="1" applyFont="1" applyAlignment="1">
      <alignment vertical="top" wrapText="1"/>
    </xf>
    <xf numFmtId="0" fontId="12" fillId="0" borderId="0" xfId="0" applyFont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67" fontId="6" fillId="0" borderId="12" xfId="0" applyNumberFormat="1" applyFont="1" applyBorder="1" applyAlignment="1" applyProtection="1">
      <alignment horizontal="right" vertical="top" wrapText="1"/>
      <protection locked="0"/>
    </xf>
    <xf numFmtId="164" fontId="6" fillId="0" borderId="12" xfId="0" applyNumberFormat="1" applyFont="1" applyBorder="1" applyAlignment="1" applyProtection="1">
      <alignment horizontal="right" vertical="top" wrapText="1"/>
      <protection locked="0"/>
    </xf>
    <xf numFmtId="164" fontId="6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0" fillId="0" borderId="0" xfId="0"/>
    <xf numFmtId="0" fontId="12" fillId="0" borderId="2" xfId="0" applyFont="1" applyBorder="1" applyAlignment="1">
      <alignment horizontal="right" vertical="top" wrapText="1"/>
    </xf>
    <xf numFmtId="0" fontId="12" fillId="0" borderId="3" xfId="0" applyFont="1" applyBorder="1" applyAlignment="1">
      <alignment horizontal="right" vertical="top" wrapText="1"/>
    </xf>
    <xf numFmtId="0" fontId="12" fillId="0" borderId="1" xfId="0" applyFont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2" fillId="0" borderId="0" xfId="0" applyNumberFormat="1" applyFont="1" applyAlignment="1">
      <alignment horizontal="right" vertical="top" wrapText="1"/>
    </xf>
    <xf numFmtId="164" fontId="12" fillId="0" borderId="5" xfId="0" applyNumberFormat="1" applyFont="1" applyBorder="1" applyAlignment="1">
      <alignment horizontal="right" vertical="top" wrapText="1"/>
    </xf>
    <xf numFmtId="0" fontId="12" fillId="0" borderId="4" xfId="0" applyFont="1" applyBorder="1" applyAlignment="1">
      <alignment vertical="top" wrapText="1"/>
    </xf>
    <xf numFmtId="164" fontId="12" fillId="0" borderId="7" xfId="0" applyNumberFormat="1" applyFont="1" applyBorder="1" applyAlignment="1">
      <alignment horizontal="right" vertical="top" wrapText="1"/>
    </xf>
    <xf numFmtId="164" fontId="12" fillId="0" borderId="8" xfId="0" applyNumberFormat="1" applyFont="1" applyBorder="1" applyAlignment="1">
      <alignment horizontal="right" vertical="top" wrapText="1"/>
    </xf>
    <xf numFmtId="0" fontId="12" fillId="0" borderId="6" xfId="0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2" fillId="0" borderId="0" xfId="0" applyFont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164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164" fontId="14" fillId="0" borderId="0" xfId="0" applyNumberFormat="1" applyFont="1" applyAlignment="1">
      <alignment horizontal="right" vertical="top" wrapText="1" indent="1"/>
    </xf>
    <xf numFmtId="164" fontId="14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horizontal="left" vertical="top" wrapText="1" indent="1"/>
    </xf>
    <xf numFmtId="0" fontId="14" fillId="0" borderId="0" xfId="0" applyFont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2" fillId="0" borderId="18" xfId="0" applyFont="1" applyBorder="1" applyAlignment="1">
      <alignment vertical="top" wrapText="1"/>
    </xf>
    <xf numFmtId="164" fontId="12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12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12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12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5" fontId="6" fillId="0" borderId="12" xfId="0" applyNumberFormat="1" applyFont="1" applyBorder="1" applyAlignment="1" applyProtection="1">
      <alignment vertical="top" wrapText="1"/>
      <protection locked="0"/>
    </xf>
    <xf numFmtId="166" fontId="6" fillId="0" borderId="12" xfId="0" applyNumberFormat="1" applyFont="1" applyBorder="1" applyAlignment="1" applyProtection="1">
      <alignment vertical="top" wrapText="1"/>
      <protection locked="0"/>
    </xf>
    <xf numFmtId="0" fontId="13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333375</xdr:colOff>
      <xdr:row>1</xdr:row>
      <xdr:rowOff>0</xdr:rowOff>
    </xdr:from>
    <xdr:to>
      <xdr:col>6</xdr:col>
      <xdr:colOff>504696</xdr:colOff>
      <xdr:row>9</xdr:row>
      <xdr:rowOff>114171</xdr:rowOff>
    </xdr:to>
    <xdr:pic>
      <xdr:nvPicPr>
        <xdr:cNvPr id="2" name="Picture 1" descr="{cb9528f8-1c3e-44b9-b2b8-088b1a7055ce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19575" y="114300"/>
          <a:ext cx="1028571" cy="1028571"/>
        </a:xfrm>
        <a:prstGeom prst="rect">
          <a:avLst/>
        </a:prstGeom>
      </xdr:spPr>
    </xdr:pic>
    <xdr:clientData/>
  </xdr:twoCellAnchor>
  <xdr:twoCellAnchor editAs="oneCell">
    <xdr:from>
      <xdr:col>4</xdr:col>
      <xdr:colOff>438150</xdr:colOff>
      <xdr:row>27</xdr:row>
      <xdr:rowOff>0</xdr:rowOff>
    </xdr:from>
    <xdr:to>
      <xdr:col>7</xdr:col>
      <xdr:colOff>524990</xdr:colOff>
      <xdr:row>44</xdr:row>
      <xdr:rowOff>114043</xdr:rowOff>
    </xdr:to>
    <xdr:pic>
      <xdr:nvPicPr>
        <xdr:cNvPr id="3" name="Picture 2" descr="{a2dbf292-49be-4033-83e7-56f969a8edfd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362325" y="3086100"/>
          <a:ext cx="2734790" cy="2057143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48</xdr:row>
      <xdr:rowOff>9525</xdr:rowOff>
    </xdr:from>
    <xdr:to>
      <xdr:col>4</xdr:col>
      <xdr:colOff>922337</xdr:colOff>
      <xdr:row>55</xdr:row>
      <xdr:rowOff>98425</xdr:rowOff>
    </xdr:to>
    <xdr:pic>
      <xdr:nvPicPr>
        <xdr:cNvPr id="4" name="Picture 3" descr="{d476636c-3273-46ce-8ddb-d9db774cdcda}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7513" y="5495925"/>
          <a:ext cx="889000" cy="88900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79</xdr:row>
      <xdr:rowOff>66675</xdr:rowOff>
    </xdr:from>
    <xdr:to>
      <xdr:col>1</xdr:col>
      <xdr:colOff>636587</xdr:colOff>
      <xdr:row>81</xdr:row>
      <xdr:rowOff>46892</xdr:rowOff>
    </xdr:to>
    <xdr:pic>
      <xdr:nvPicPr>
        <xdr:cNvPr id="5" name="Picture 4" descr="{4e611fd3-cd39-42c0-8cfb-843aebc79c9f}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863" y="9096375"/>
          <a:ext cx="603250" cy="208817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70</xdr:row>
      <xdr:rowOff>90488</xdr:rowOff>
    </xdr:from>
    <xdr:to>
      <xdr:col>1</xdr:col>
      <xdr:colOff>636587</xdr:colOff>
      <xdr:row>76</xdr:row>
      <xdr:rowOff>17667</xdr:rowOff>
    </xdr:to>
    <xdr:pic>
      <xdr:nvPicPr>
        <xdr:cNvPr id="6" name="Picture 5" descr="{63e43e35-d3e1-4dc5-bb5d-06a9187e2055}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2863" y="8091488"/>
          <a:ext cx="603250" cy="6129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8.88671875" defaultRowHeight="9" customHeight="1" x14ac:dyDescent="0.3"/>
  <cols>
    <col min="1" max="1" width="0.109375" customWidth="1"/>
    <col min="2" max="2" width="10.109375" customWidth="1"/>
    <col min="3" max="3" width="31.33203125" customWidth="1"/>
    <col min="4" max="4" width="2.33203125" customWidth="1"/>
    <col min="5" max="5" width="14.44140625" customWidth="1"/>
    <col min="6" max="6" width="12.88671875" customWidth="1"/>
    <col min="7" max="7" width="12.44140625" customWidth="1"/>
    <col min="8" max="8" width="14.5546875" customWidth="1"/>
    <col min="9" max="9" width="2.109375" customWidth="1"/>
    <col min="10" max="69" width="10.6640625" customWidth="1"/>
  </cols>
  <sheetData>
    <row r="1" spans="2:9" ht="9" customHeight="1" x14ac:dyDescent="0.3">
      <c r="B1" s="1"/>
      <c r="C1" s="2"/>
      <c r="D1" s="3"/>
      <c r="E1" s="3"/>
      <c r="F1" s="3"/>
      <c r="G1" s="3"/>
      <c r="H1" s="3"/>
      <c r="I1" s="4"/>
    </row>
    <row r="2" spans="2:9" ht="9" customHeight="1" x14ac:dyDescent="0.3">
      <c r="B2" s="5"/>
      <c r="C2" s="6"/>
      <c r="D2" s="7"/>
      <c r="E2" s="52"/>
      <c r="F2" s="52"/>
      <c r="G2" s="52"/>
      <c r="H2" s="52"/>
      <c r="I2" s="8"/>
    </row>
    <row r="3" spans="2:9" ht="9" customHeight="1" x14ac:dyDescent="0.3">
      <c r="B3" s="5"/>
      <c r="C3" s="6"/>
      <c r="D3" s="7"/>
      <c r="E3" s="52"/>
      <c r="F3" s="52"/>
      <c r="G3" s="52"/>
      <c r="H3" s="52"/>
      <c r="I3" s="8"/>
    </row>
    <row r="4" spans="2:9" ht="9" customHeight="1" x14ac:dyDescent="0.3">
      <c r="B4" s="5"/>
      <c r="C4" s="6"/>
      <c r="D4" s="7"/>
      <c r="E4" s="52"/>
      <c r="F4" s="52"/>
      <c r="G4" s="52"/>
      <c r="H4" s="52"/>
      <c r="I4" s="8"/>
    </row>
    <row r="5" spans="2:9" ht="9" customHeight="1" x14ac:dyDescent="0.3">
      <c r="B5" s="5"/>
      <c r="C5" s="6"/>
      <c r="D5" s="7"/>
      <c r="E5" s="52"/>
      <c r="F5" s="52"/>
      <c r="G5" s="52"/>
      <c r="H5" s="52"/>
      <c r="I5" s="8"/>
    </row>
    <row r="6" spans="2:9" ht="9" customHeight="1" x14ac:dyDescent="0.3">
      <c r="B6" s="5"/>
      <c r="C6" s="6"/>
      <c r="D6" s="7"/>
      <c r="E6" s="52"/>
      <c r="F6" s="52"/>
      <c r="G6" s="52"/>
      <c r="H6" s="52"/>
      <c r="I6" s="8"/>
    </row>
    <row r="7" spans="2:9" ht="9" customHeight="1" x14ac:dyDescent="0.3">
      <c r="B7" s="5"/>
      <c r="C7" s="6"/>
      <c r="D7" s="7"/>
      <c r="E7" s="52"/>
      <c r="F7" s="52"/>
      <c r="G7" s="52"/>
      <c r="H7" s="52"/>
      <c r="I7" s="8"/>
    </row>
    <row r="8" spans="2:9" ht="9" customHeight="1" x14ac:dyDescent="0.3">
      <c r="B8" s="5"/>
      <c r="C8" s="6"/>
      <c r="D8" s="7"/>
      <c r="E8" s="52"/>
      <c r="F8" s="52"/>
      <c r="G8" s="52"/>
      <c r="H8" s="52"/>
      <c r="I8" s="8"/>
    </row>
    <row r="9" spans="2:9" ht="9" customHeight="1" x14ac:dyDescent="0.3">
      <c r="B9" s="5"/>
      <c r="C9" s="6"/>
      <c r="D9" s="7"/>
      <c r="E9" s="52"/>
      <c r="F9" s="52"/>
      <c r="G9" s="52"/>
      <c r="H9" s="52"/>
      <c r="I9" s="8"/>
    </row>
    <row r="10" spans="2:9" ht="9" customHeight="1" x14ac:dyDescent="0.3">
      <c r="B10" s="5"/>
      <c r="C10" s="6"/>
      <c r="D10" s="7"/>
      <c r="E10" s="52"/>
      <c r="F10" s="52"/>
      <c r="G10" s="52"/>
      <c r="H10" s="52"/>
      <c r="I10" s="8"/>
    </row>
    <row r="11" spans="2:9" ht="9" customHeight="1" x14ac:dyDescent="0.3">
      <c r="B11" s="5"/>
      <c r="C11" s="6"/>
      <c r="D11" s="7"/>
      <c r="E11" s="53" t="str">
        <f>IF(Paramètres!C5&lt;&gt;"",Paramètres!C5,"")</f>
        <v>Mise en accessibilité PMR du RU Technopole</v>
      </c>
      <c r="F11" s="53"/>
      <c r="G11" s="53"/>
      <c r="H11" s="53"/>
      <c r="I11" s="8"/>
    </row>
    <row r="12" spans="2:9" ht="9" customHeight="1" x14ac:dyDescent="0.3">
      <c r="B12" s="5"/>
      <c r="C12" s="6"/>
      <c r="D12" s="7"/>
      <c r="E12" s="53"/>
      <c r="F12" s="53"/>
      <c r="G12" s="53"/>
      <c r="H12" s="53"/>
      <c r="I12" s="8"/>
    </row>
    <row r="13" spans="2:9" ht="9" customHeight="1" x14ac:dyDescent="0.3">
      <c r="B13" s="5"/>
      <c r="C13" s="6"/>
      <c r="D13" s="7"/>
      <c r="E13" s="53"/>
      <c r="F13" s="53"/>
      <c r="G13" s="53"/>
      <c r="H13" s="53"/>
      <c r="I13" s="8"/>
    </row>
    <row r="14" spans="2:9" ht="9" customHeight="1" x14ac:dyDescent="0.3">
      <c r="B14" s="5"/>
      <c r="C14" s="6"/>
      <c r="D14" s="7"/>
      <c r="E14" s="53"/>
      <c r="F14" s="53"/>
      <c r="G14" s="53"/>
      <c r="H14" s="53"/>
      <c r="I14" s="8"/>
    </row>
    <row r="15" spans="2:9" ht="9" customHeight="1" x14ac:dyDescent="0.3">
      <c r="B15" s="5"/>
      <c r="C15" s="6"/>
      <c r="D15" s="7"/>
      <c r="E15" s="53"/>
      <c r="F15" s="53"/>
      <c r="G15" s="53"/>
      <c r="H15" s="53"/>
      <c r="I15" s="8"/>
    </row>
    <row r="16" spans="2:9" ht="9" customHeight="1" x14ac:dyDescent="0.3">
      <c r="B16" s="5"/>
      <c r="C16" s="6"/>
      <c r="D16" s="7"/>
      <c r="E16" s="53"/>
      <c r="F16" s="53"/>
      <c r="G16" s="53"/>
      <c r="H16" s="53"/>
      <c r="I16" s="8"/>
    </row>
    <row r="17" spans="2:9" ht="9" customHeight="1" x14ac:dyDescent="0.3">
      <c r="B17" s="5"/>
      <c r="C17" s="6"/>
      <c r="D17" s="7"/>
      <c r="E17" s="53"/>
      <c r="F17" s="53"/>
      <c r="G17" s="53"/>
      <c r="H17" s="53"/>
      <c r="I17" s="8"/>
    </row>
    <row r="18" spans="2:9" ht="9" customHeight="1" x14ac:dyDescent="0.3">
      <c r="B18" s="5"/>
      <c r="C18" s="6"/>
      <c r="D18" s="7"/>
      <c r="E18" s="53"/>
      <c r="F18" s="53"/>
      <c r="G18" s="53"/>
      <c r="H18" s="53"/>
      <c r="I18" s="8"/>
    </row>
    <row r="19" spans="2:9" ht="9" customHeight="1" x14ac:dyDescent="0.3">
      <c r="B19" s="5"/>
      <c r="C19" s="6"/>
      <c r="D19" s="7"/>
      <c r="E19" s="53"/>
      <c r="F19" s="53"/>
      <c r="G19" s="53"/>
      <c r="H19" s="53"/>
      <c r="I19" s="8"/>
    </row>
    <row r="20" spans="2:9" ht="9" customHeight="1" x14ac:dyDescent="0.3">
      <c r="B20" s="5"/>
      <c r="C20" s="6"/>
      <c r="D20" s="7"/>
      <c r="E20" s="53" t="str">
        <f>IF(Paramètres!C24&lt;&gt;"",Paramètres!C24,"") &amp; CHAR(10) &amp; IF(Paramètres!C26&lt;&gt;"",Paramètres!C26,"") &amp; CHAR(10) &amp; IF(Paramètres!C28&lt;&gt;"",Paramètres!C28,"")</f>
        <v xml:space="preserve">4 Boulevard Dominique François Arago
57070 METZ
</v>
      </c>
      <c r="F20" s="53"/>
      <c r="G20" s="53"/>
      <c r="H20" s="53"/>
      <c r="I20" s="8"/>
    </row>
    <row r="21" spans="2:9" ht="9" customHeight="1" x14ac:dyDescent="0.3">
      <c r="B21" s="5"/>
      <c r="C21" s="6"/>
      <c r="D21" s="7"/>
      <c r="E21" s="53"/>
      <c r="F21" s="53"/>
      <c r="G21" s="53"/>
      <c r="H21" s="53"/>
      <c r="I21" s="8"/>
    </row>
    <row r="22" spans="2:9" ht="9" customHeight="1" x14ac:dyDescent="0.3">
      <c r="B22" s="5"/>
      <c r="C22" s="6"/>
      <c r="D22" s="7"/>
      <c r="E22" s="53"/>
      <c r="F22" s="53"/>
      <c r="G22" s="53"/>
      <c r="H22" s="53"/>
      <c r="I22" s="8"/>
    </row>
    <row r="23" spans="2:9" ht="9" customHeight="1" x14ac:dyDescent="0.3">
      <c r="B23" s="5"/>
      <c r="C23" s="6"/>
      <c r="D23" s="7"/>
      <c r="E23" s="53"/>
      <c r="F23" s="53"/>
      <c r="G23" s="53"/>
      <c r="H23" s="53"/>
      <c r="I23" s="8"/>
    </row>
    <row r="24" spans="2:9" ht="9" customHeight="1" x14ac:dyDescent="0.3">
      <c r="B24" s="5"/>
      <c r="C24" s="6"/>
      <c r="D24" s="7"/>
      <c r="E24" s="53"/>
      <c r="F24" s="53"/>
      <c r="G24" s="53"/>
      <c r="H24" s="53"/>
      <c r="I24" s="8"/>
    </row>
    <row r="25" spans="2:9" ht="9" customHeight="1" x14ac:dyDescent="0.3">
      <c r="B25" s="5"/>
      <c r="C25" s="6"/>
      <c r="D25" s="7"/>
      <c r="E25" s="53"/>
      <c r="F25" s="53"/>
      <c r="G25" s="53"/>
      <c r="H25" s="53"/>
      <c r="I25" s="8"/>
    </row>
    <row r="26" spans="2:9" ht="9" customHeight="1" x14ac:dyDescent="0.3">
      <c r="B26" s="5"/>
      <c r="C26" s="6"/>
      <c r="D26" s="7"/>
      <c r="E26" s="53"/>
      <c r="F26" s="53"/>
      <c r="G26" s="53"/>
      <c r="H26" s="53"/>
      <c r="I26" s="8"/>
    </row>
    <row r="27" spans="2:9" ht="9" customHeight="1" x14ac:dyDescent="0.3">
      <c r="B27" s="5"/>
      <c r="C27" s="6"/>
      <c r="D27" s="7"/>
      <c r="E27" s="53"/>
      <c r="F27" s="53"/>
      <c r="G27" s="53"/>
      <c r="H27" s="53"/>
      <c r="I27" s="8"/>
    </row>
    <row r="28" spans="2:9" ht="9" customHeight="1" x14ac:dyDescent="0.3">
      <c r="B28" s="5"/>
      <c r="C28" s="6"/>
      <c r="D28" s="7"/>
      <c r="E28" s="52"/>
      <c r="F28" s="52"/>
      <c r="G28" s="52"/>
      <c r="H28" s="52"/>
      <c r="I28" s="8"/>
    </row>
    <row r="29" spans="2:9" ht="9" customHeight="1" x14ac:dyDescent="0.3">
      <c r="B29" s="5"/>
      <c r="C29" s="6"/>
      <c r="D29" s="7"/>
      <c r="E29" s="52"/>
      <c r="F29" s="52"/>
      <c r="G29" s="52"/>
      <c r="H29" s="52"/>
      <c r="I29" s="8"/>
    </row>
    <row r="30" spans="2:9" ht="9" customHeight="1" x14ac:dyDescent="0.3">
      <c r="B30" s="5"/>
      <c r="C30" s="6"/>
      <c r="D30" s="7"/>
      <c r="E30" s="52"/>
      <c r="F30" s="52"/>
      <c r="G30" s="52"/>
      <c r="H30" s="52"/>
      <c r="I30" s="8"/>
    </row>
    <row r="31" spans="2:9" ht="9" customHeight="1" x14ac:dyDescent="0.3">
      <c r="B31" s="5"/>
      <c r="C31" s="6"/>
      <c r="D31" s="7"/>
      <c r="E31" s="52"/>
      <c r="F31" s="52"/>
      <c r="G31" s="52"/>
      <c r="H31" s="52"/>
      <c r="I31" s="8"/>
    </row>
    <row r="32" spans="2:9" ht="9" customHeight="1" x14ac:dyDescent="0.3">
      <c r="B32" s="5"/>
      <c r="C32" s="6"/>
      <c r="D32" s="7"/>
      <c r="E32" s="52"/>
      <c r="F32" s="52"/>
      <c r="G32" s="52"/>
      <c r="H32" s="52"/>
      <c r="I32" s="8"/>
    </row>
    <row r="33" spans="2:9" ht="9" customHeight="1" x14ac:dyDescent="0.3">
      <c r="B33" s="5"/>
      <c r="C33" s="6"/>
      <c r="D33" s="7"/>
      <c r="E33" s="52"/>
      <c r="F33" s="52"/>
      <c r="G33" s="52"/>
      <c r="H33" s="52"/>
      <c r="I33" s="8"/>
    </row>
    <row r="34" spans="2:9" ht="9" customHeight="1" x14ac:dyDescent="0.3">
      <c r="B34" s="5"/>
      <c r="C34" s="6"/>
      <c r="D34" s="7"/>
      <c r="E34" s="52"/>
      <c r="F34" s="52"/>
      <c r="G34" s="52"/>
      <c r="H34" s="52"/>
      <c r="I34" s="8"/>
    </row>
    <row r="35" spans="2:9" ht="9" customHeight="1" x14ac:dyDescent="0.3">
      <c r="B35" s="5"/>
      <c r="C35" s="6"/>
      <c r="D35" s="7"/>
      <c r="E35" s="52"/>
      <c r="F35" s="52"/>
      <c r="G35" s="52"/>
      <c r="H35" s="52"/>
      <c r="I35" s="8"/>
    </row>
    <row r="36" spans="2:9" ht="9" customHeight="1" x14ac:dyDescent="0.3">
      <c r="B36" s="5"/>
      <c r="C36" s="6"/>
      <c r="D36" s="7"/>
      <c r="E36" s="52"/>
      <c r="F36" s="52"/>
      <c r="G36" s="52"/>
      <c r="H36" s="52"/>
      <c r="I36" s="8"/>
    </row>
    <row r="37" spans="2:9" ht="9" customHeight="1" x14ac:dyDescent="0.3">
      <c r="B37" s="5"/>
      <c r="C37" s="6"/>
      <c r="D37" s="7"/>
      <c r="E37" s="52"/>
      <c r="F37" s="52"/>
      <c r="G37" s="52"/>
      <c r="H37" s="52"/>
      <c r="I37" s="8"/>
    </row>
    <row r="38" spans="2:9" ht="9" customHeight="1" x14ac:dyDescent="0.3">
      <c r="B38" s="5"/>
      <c r="C38" s="6"/>
      <c r="D38" s="7"/>
      <c r="E38" s="52"/>
      <c r="F38" s="52"/>
      <c r="G38" s="52"/>
      <c r="H38" s="52"/>
      <c r="I38" s="8"/>
    </row>
    <row r="39" spans="2:9" ht="9" customHeight="1" x14ac:dyDescent="0.3">
      <c r="B39" s="5"/>
      <c r="C39" s="6"/>
      <c r="D39" s="7"/>
      <c r="E39" s="52"/>
      <c r="F39" s="52"/>
      <c r="G39" s="52"/>
      <c r="H39" s="52"/>
      <c r="I39" s="8"/>
    </row>
    <row r="40" spans="2:9" ht="9" customHeight="1" x14ac:dyDescent="0.3">
      <c r="B40" s="5"/>
      <c r="C40" s="6"/>
      <c r="D40" s="7"/>
      <c r="E40" s="52"/>
      <c r="F40" s="52"/>
      <c r="G40" s="52"/>
      <c r="H40" s="52"/>
      <c r="I40" s="8"/>
    </row>
    <row r="41" spans="2:9" ht="9" customHeight="1" x14ac:dyDescent="0.3">
      <c r="B41" s="5"/>
      <c r="C41" s="6"/>
      <c r="D41" s="7"/>
      <c r="E41" s="52"/>
      <c r="F41" s="52"/>
      <c r="G41" s="52"/>
      <c r="H41" s="52"/>
      <c r="I41" s="8"/>
    </row>
    <row r="42" spans="2:9" ht="9" customHeight="1" x14ac:dyDescent="0.3">
      <c r="B42" s="5"/>
      <c r="C42" s="6"/>
      <c r="D42" s="7"/>
      <c r="E42" s="52"/>
      <c r="F42" s="52"/>
      <c r="G42" s="52"/>
      <c r="H42" s="52"/>
      <c r="I42" s="8"/>
    </row>
    <row r="43" spans="2:9" ht="9" customHeight="1" x14ac:dyDescent="0.3">
      <c r="B43" s="5"/>
      <c r="C43" s="6"/>
      <c r="D43" s="7"/>
      <c r="E43" s="52"/>
      <c r="F43" s="52"/>
      <c r="G43" s="52"/>
      <c r="H43" s="52"/>
      <c r="I43" s="8"/>
    </row>
    <row r="44" spans="2:9" ht="9" customHeight="1" x14ac:dyDescent="0.3">
      <c r="B44" s="5"/>
      <c r="C44" s="6"/>
      <c r="D44" s="7"/>
      <c r="E44" s="52"/>
      <c r="F44" s="52"/>
      <c r="G44" s="52"/>
      <c r="H44" s="52"/>
      <c r="I44" s="8"/>
    </row>
    <row r="45" spans="2:9" ht="9" customHeight="1" x14ac:dyDescent="0.3">
      <c r="B45" s="5"/>
      <c r="C45" s="6"/>
      <c r="D45" s="7"/>
      <c r="E45" s="52"/>
      <c r="F45" s="52"/>
      <c r="G45" s="52"/>
      <c r="H45" s="52"/>
      <c r="I45" s="8"/>
    </row>
    <row r="46" spans="2:9" ht="9" customHeight="1" x14ac:dyDescent="0.3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3">
      <c r="B47" s="5"/>
      <c r="C47" s="6"/>
      <c r="D47" s="7"/>
      <c r="E47" s="52"/>
      <c r="F47" s="64" t="s">
        <v>4</v>
      </c>
      <c r="G47" s="52"/>
      <c r="H47" s="52"/>
      <c r="I47" s="8"/>
    </row>
    <row r="48" spans="2:9" ht="9" customHeight="1" x14ac:dyDescent="0.3">
      <c r="B48" s="5"/>
      <c r="C48" s="6"/>
      <c r="D48" s="7"/>
      <c r="E48" s="52"/>
      <c r="F48" s="52"/>
      <c r="G48" s="52"/>
      <c r="H48" s="52"/>
      <c r="I48" s="8"/>
    </row>
    <row r="49" spans="2:9" ht="9" customHeight="1" x14ac:dyDescent="0.3">
      <c r="B49" s="5"/>
      <c r="C49" s="6"/>
      <c r="D49" s="7"/>
      <c r="E49" s="52"/>
      <c r="F49" s="52"/>
      <c r="G49" s="52"/>
      <c r="H49" s="52"/>
      <c r="I49" s="8"/>
    </row>
    <row r="50" spans="2:9" ht="9" customHeight="1" x14ac:dyDescent="0.3">
      <c r="B50" s="5"/>
      <c r="C50" s="6"/>
      <c r="D50" s="7"/>
      <c r="E50" s="52"/>
      <c r="F50" s="52"/>
      <c r="G50" s="52"/>
      <c r="H50" s="52"/>
      <c r="I50" s="8"/>
    </row>
    <row r="51" spans="2:9" ht="9" customHeight="1" x14ac:dyDescent="0.3">
      <c r="B51" s="5"/>
      <c r="C51" s="6"/>
      <c r="D51" s="7"/>
      <c r="E51" s="52"/>
      <c r="F51" s="52"/>
      <c r="G51" s="52"/>
      <c r="H51" s="52"/>
      <c r="I51" s="8"/>
    </row>
    <row r="52" spans="2:9" ht="9" customHeight="1" x14ac:dyDescent="0.3">
      <c r="B52" s="5"/>
      <c r="C52" s="6"/>
      <c r="D52" s="7"/>
      <c r="E52" s="52"/>
      <c r="F52" s="52"/>
      <c r="G52" s="52"/>
      <c r="H52" s="52"/>
      <c r="I52" s="8"/>
    </row>
    <row r="53" spans="2:9" ht="9" customHeight="1" x14ac:dyDescent="0.3">
      <c r="B53" s="5"/>
      <c r="C53" s="6"/>
      <c r="D53" s="7"/>
      <c r="E53" s="52"/>
      <c r="F53" s="52"/>
      <c r="G53" s="52"/>
      <c r="H53" s="52"/>
      <c r="I53" s="8"/>
    </row>
    <row r="54" spans="2:9" ht="9" customHeight="1" x14ac:dyDescent="0.3">
      <c r="B54" s="5"/>
      <c r="C54" s="6"/>
      <c r="D54" s="7"/>
      <c r="E54" s="52"/>
      <c r="F54" s="52"/>
      <c r="G54" s="52"/>
      <c r="H54" s="52"/>
      <c r="I54" s="8"/>
    </row>
    <row r="55" spans="2:9" ht="9" customHeight="1" x14ac:dyDescent="0.3">
      <c r="B55" s="5"/>
      <c r="C55" s="6"/>
      <c r="D55" s="7"/>
      <c r="E55" s="52"/>
      <c r="F55" s="52"/>
      <c r="G55" s="52"/>
      <c r="H55" s="52"/>
      <c r="I55" s="8"/>
    </row>
    <row r="56" spans="2:9" ht="9" customHeight="1" x14ac:dyDescent="0.3">
      <c r="B56" s="5"/>
      <c r="C56" s="6"/>
      <c r="D56" s="7"/>
      <c r="E56" s="52"/>
      <c r="F56" s="52"/>
      <c r="G56" s="52"/>
      <c r="H56" s="52"/>
      <c r="I56" s="8"/>
    </row>
    <row r="57" spans="2:9" ht="9" customHeight="1" x14ac:dyDescent="0.3">
      <c r="B57" s="5"/>
      <c r="C57" s="6"/>
      <c r="D57" s="7"/>
      <c r="E57" s="52"/>
      <c r="F57" s="52"/>
      <c r="G57" s="52"/>
      <c r="H57" s="52"/>
      <c r="I57" s="8"/>
    </row>
    <row r="58" spans="2:9" ht="9" customHeight="1" x14ac:dyDescent="0.3">
      <c r="B58" s="5"/>
      <c r="C58" s="6"/>
      <c r="D58" s="7"/>
      <c r="E58" s="52"/>
      <c r="F58" s="52"/>
      <c r="G58" s="52"/>
      <c r="H58" s="52"/>
      <c r="I58" s="8"/>
    </row>
    <row r="59" spans="2:9" ht="9" customHeight="1" x14ac:dyDescent="0.3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3">
      <c r="B60" s="5"/>
      <c r="C60" s="6"/>
      <c r="D60" s="7"/>
      <c r="E60" s="54" t="str">
        <f>IF(Paramètres!C9&lt;&gt;"",Paramètres!C9,"")</f>
        <v>Lot n°10</v>
      </c>
      <c r="F60" s="54"/>
      <c r="G60" s="54"/>
      <c r="H60" s="54"/>
      <c r="I60" s="8"/>
    </row>
    <row r="61" spans="2:9" ht="9" customHeight="1" x14ac:dyDescent="0.3">
      <c r="B61" s="5"/>
      <c r="C61" s="6"/>
      <c r="D61" s="7"/>
      <c r="E61" s="54"/>
      <c r="F61" s="54"/>
      <c r="G61" s="54"/>
      <c r="H61" s="54"/>
      <c r="I61" s="8"/>
    </row>
    <row r="62" spans="2:9" ht="9" customHeight="1" x14ac:dyDescent="0.3">
      <c r="B62" s="5"/>
      <c r="C62" s="6"/>
      <c r="D62" s="7"/>
      <c r="E62" s="54"/>
      <c r="F62" s="54"/>
      <c r="G62" s="54"/>
      <c r="H62" s="54"/>
      <c r="I62" s="8"/>
    </row>
    <row r="63" spans="2:9" ht="9" customHeight="1" x14ac:dyDescent="0.3">
      <c r="B63" s="5"/>
      <c r="C63" s="6"/>
      <c r="D63" s="7"/>
      <c r="E63" s="54" t="str">
        <f>IF(Paramètres!C11&lt;&gt;"",Paramètres!C11,"")</f>
        <v>ELECTRICITE - SSI</v>
      </c>
      <c r="F63" s="54"/>
      <c r="G63" s="54"/>
      <c r="H63" s="54"/>
      <c r="I63" s="8"/>
    </row>
    <row r="64" spans="2:9" ht="9" customHeight="1" x14ac:dyDescent="0.3">
      <c r="B64" s="5"/>
      <c r="C64" s="6"/>
      <c r="D64" s="7"/>
      <c r="E64" s="54"/>
      <c r="F64" s="54"/>
      <c r="G64" s="54"/>
      <c r="H64" s="54"/>
      <c r="I64" s="8"/>
    </row>
    <row r="65" spans="2:9" ht="9" customHeight="1" x14ac:dyDescent="0.3">
      <c r="B65" s="5"/>
      <c r="C65" s="6"/>
      <c r="D65" s="7"/>
      <c r="E65" s="54"/>
      <c r="F65" s="54"/>
      <c r="G65" s="54"/>
      <c r="H65" s="54"/>
      <c r="I65" s="8"/>
    </row>
    <row r="66" spans="2:9" ht="9" customHeight="1" x14ac:dyDescent="0.3">
      <c r="B66" s="5"/>
      <c r="C66" s="6"/>
      <c r="D66" s="7"/>
      <c r="E66" s="54"/>
      <c r="F66" s="54"/>
      <c r="G66" s="54"/>
      <c r="H66" s="54"/>
      <c r="I66" s="8"/>
    </row>
    <row r="67" spans="2:9" ht="9" customHeight="1" x14ac:dyDescent="0.3">
      <c r="B67" s="5"/>
      <c r="C67" s="6"/>
      <c r="D67" s="7"/>
      <c r="E67" s="54"/>
      <c r="F67" s="54"/>
      <c r="G67" s="54"/>
      <c r="H67" s="54"/>
      <c r="I67" s="8"/>
    </row>
    <row r="68" spans="2:9" ht="9" customHeight="1" x14ac:dyDescent="0.3">
      <c r="B68" s="5"/>
      <c r="C68" s="6"/>
      <c r="D68" s="7"/>
      <c r="E68" s="54"/>
      <c r="F68" s="54"/>
      <c r="G68" s="54"/>
      <c r="H68" s="54"/>
      <c r="I68" s="8"/>
    </row>
    <row r="69" spans="2:9" ht="9" customHeight="1" x14ac:dyDescent="0.3">
      <c r="B69" s="5"/>
      <c r="C69" s="6"/>
      <c r="D69" s="7"/>
      <c r="E69" s="54"/>
      <c r="F69" s="54"/>
      <c r="G69" s="54"/>
      <c r="H69" s="54"/>
      <c r="I69" s="8"/>
    </row>
    <row r="70" spans="2:9" ht="9" customHeight="1" x14ac:dyDescent="0.3">
      <c r="B70" s="5"/>
      <c r="C70" s="6"/>
      <c r="D70" s="7"/>
      <c r="E70" s="55" t="str">
        <f>IF(Paramètres!C3&lt;&gt;"",Paramètres!C3,"")</f>
        <v>DPGF</v>
      </c>
      <c r="F70" s="56"/>
      <c r="G70" s="56"/>
      <c r="H70" s="57"/>
      <c r="I70" s="8"/>
    </row>
    <row r="71" spans="2:9" ht="9" customHeight="1" x14ac:dyDescent="0.3">
      <c r="B71" s="67"/>
      <c r="C71" s="65" t="s">
        <v>6</v>
      </c>
      <c r="D71" s="7"/>
      <c r="E71" s="58"/>
      <c r="F71" s="53"/>
      <c r="G71" s="53"/>
      <c r="H71" s="59"/>
      <c r="I71" s="8"/>
    </row>
    <row r="72" spans="2:9" ht="9" customHeight="1" x14ac:dyDescent="0.3">
      <c r="B72" s="67"/>
      <c r="C72" s="66"/>
      <c r="D72" s="7"/>
      <c r="E72" s="58"/>
      <c r="F72" s="53"/>
      <c r="G72" s="53"/>
      <c r="H72" s="59"/>
      <c r="I72" s="8"/>
    </row>
    <row r="73" spans="2:9" ht="9" customHeight="1" x14ac:dyDescent="0.3">
      <c r="B73" s="67"/>
      <c r="C73" s="66"/>
      <c r="D73" s="7"/>
      <c r="E73" s="58"/>
      <c r="F73" s="53"/>
      <c r="G73" s="53"/>
      <c r="H73" s="59"/>
      <c r="I73" s="8"/>
    </row>
    <row r="74" spans="2:9" ht="9" customHeight="1" x14ac:dyDescent="0.3">
      <c r="B74" s="67"/>
      <c r="C74" s="66"/>
      <c r="D74" s="7"/>
      <c r="E74" s="58"/>
      <c r="F74" s="53"/>
      <c r="G74" s="53"/>
      <c r="H74" s="59"/>
      <c r="I74" s="8"/>
    </row>
    <row r="75" spans="2:9" ht="9" customHeight="1" x14ac:dyDescent="0.3">
      <c r="B75" s="67"/>
      <c r="C75" s="66"/>
      <c r="D75" s="7"/>
      <c r="E75" s="58"/>
      <c r="F75" s="53"/>
      <c r="G75" s="53"/>
      <c r="H75" s="59"/>
      <c r="I75" s="8"/>
    </row>
    <row r="76" spans="2:9" ht="9" customHeight="1" x14ac:dyDescent="0.3">
      <c r="B76" s="67"/>
      <c r="C76" s="66"/>
      <c r="D76" s="7"/>
      <c r="E76" s="60"/>
      <c r="F76" s="61"/>
      <c r="G76" s="61"/>
      <c r="H76" s="62"/>
      <c r="I76" s="8"/>
    </row>
    <row r="77" spans="2:9" ht="9" customHeight="1" x14ac:dyDescent="0.3">
      <c r="B77" s="67"/>
      <c r="C77" s="66"/>
      <c r="D77" s="7"/>
      <c r="E77" s="7"/>
      <c r="F77" s="7"/>
      <c r="G77" s="7"/>
      <c r="H77" s="7"/>
      <c r="I77" s="8"/>
    </row>
    <row r="78" spans="2:9" ht="9" customHeight="1" x14ac:dyDescent="0.3">
      <c r="B78" s="67"/>
      <c r="C78" s="65" t="s">
        <v>5</v>
      </c>
      <c r="D78" s="7"/>
      <c r="E78" s="7"/>
      <c r="F78" s="63" t="s">
        <v>0</v>
      </c>
      <c r="G78" s="63" t="str">
        <f>IF(Paramètres!C7&lt;&gt;"",Paramètres!C7,"")</f>
        <v>2406SASNC035</v>
      </c>
      <c r="H78" s="7"/>
      <c r="I78" s="8"/>
    </row>
    <row r="79" spans="2:9" ht="9" customHeight="1" x14ac:dyDescent="0.3">
      <c r="B79" s="67"/>
      <c r="C79" s="66"/>
      <c r="D79" s="7"/>
      <c r="E79" s="7"/>
      <c r="F79" s="63"/>
      <c r="G79" s="63"/>
      <c r="H79" s="7"/>
      <c r="I79" s="8"/>
    </row>
    <row r="80" spans="2:9" ht="9" customHeight="1" x14ac:dyDescent="0.3">
      <c r="B80" s="67"/>
      <c r="C80" s="66"/>
      <c r="D80" s="7"/>
      <c r="E80" s="7"/>
      <c r="F80" s="63" t="s">
        <v>1</v>
      </c>
      <c r="G80" s="63" t="str">
        <f>IF(Paramètres!C13&lt;&gt;"",Paramètres!C13,"")</f>
        <v>26/04/2025</v>
      </c>
      <c r="H80" s="7"/>
      <c r="I80" s="8"/>
    </row>
    <row r="81" spans="2:9" ht="9" customHeight="1" x14ac:dyDescent="0.3">
      <c r="B81" s="67"/>
      <c r="C81" s="66"/>
      <c r="D81" s="7"/>
      <c r="E81" s="7"/>
      <c r="F81" s="63"/>
      <c r="G81" s="63"/>
      <c r="H81" s="7"/>
      <c r="I81" s="8"/>
    </row>
    <row r="82" spans="2:9" ht="9" customHeight="1" x14ac:dyDescent="0.3">
      <c r="B82" s="67"/>
      <c r="C82" s="66"/>
      <c r="D82" s="7"/>
      <c r="E82" s="7"/>
      <c r="F82" s="63" t="s">
        <v>2</v>
      </c>
      <c r="G82" s="63" t="str">
        <f>IF(Paramètres!C15&lt;&gt;"",Paramètres!C15,"")</f>
        <v>DCE</v>
      </c>
      <c r="H82" s="7"/>
      <c r="I82" s="8"/>
    </row>
    <row r="83" spans="2:9" ht="9" customHeight="1" x14ac:dyDescent="0.3">
      <c r="B83" s="67"/>
      <c r="C83" s="66"/>
      <c r="D83" s="7"/>
      <c r="E83" s="7"/>
      <c r="F83" s="63"/>
      <c r="G83" s="63"/>
      <c r="H83" s="7"/>
      <c r="I83" s="8"/>
    </row>
    <row r="84" spans="2:9" ht="9" customHeight="1" x14ac:dyDescent="0.3">
      <c r="B84" s="67"/>
      <c r="C84" s="66"/>
      <c r="D84" s="7"/>
      <c r="E84" s="7"/>
      <c r="F84" s="63" t="s">
        <v>3</v>
      </c>
      <c r="G84" s="63">
        <f>IF(Paramètres!C17&lt;&gt;"",Paramètres!C17,"")</f>
        <v>1</v>
      </c>
      <c r="H84" s="7"/>
      <c r="I84" s="8"/>
    </row>
    <row r="85" spans="2:9" ht="9" customHeight="1" x14ac:dyDescent="0.3">
      <c r="B85" s="5"/>
      <c r="C85" s="6"/>
      <c r="D85" s="7"/>
      <c r="E85" s="7"/>
      <c r="F85" s="63"/>
      <c r="G85" s="63"/>
      <c r="H85" s="7"/>
      <c r="I85" s="8"/>
    </row>
    <row r="86" spans="2:9" ht="9" customHeight="1" x14ac:dyDescent="0.3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21">
    <mergeCell ref="C78:C84"/>
    <mergeCell ref="B78:B84"/>
    <mergeCell ref="C71:C77"/>
    <mergeCell ref="B71:B77"/>
    <mergeCell ref="F82:F83"/>
    <mergeCell ref="G82:G83"/>
    <mergeCell ref="F84:F85"/>
    <mergeCell ref="G84:G85"/>
    <mergeCell ref="F47:H58"/>
    <mergeCell ref="E63:H69"/>
    <mergeCell ref="E70:H76"/>
    <mergeCell ref="F78:F79"/>
    <mergeCell ref="G78:G79"/>
    <mergeCell ref="F80:F81"/>
    <mergeCell ref="G80:G81"/>
    <mergeCell ref="E2:H10"/>
    <mergeCell ref="E11:H19"/>
    <mergeCell ref="E20:H27"/>
    <mergeCell ref="E28:H45"/>
    <mergeCell ref="E60:H62"/>
    <mergeCell ref="E47:E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453"/>
  <sheetViews>
    <sheetView showGridLines="0" tabSelected="1" workbookViewId="0">
      <pane ySplit="3" topLeftCell="A4" activePane="bottomLeft" state="frozen"/>
      <selection pane="bottomLeft" activeCell="I9" sqref="I9"/>
    </sheetView>
  </sheetViews>
  <sheetFormatPr baseColWidth="10" defaultColWidth="8.88671875" defaultRowHeight="14.4" x14ac:dyDescent="0.3"/>
  <cols>
    <col min="1" max="1" width="0" hidden="1" customWidth="1"/>
    <col min="2" max="2" width="6.5546875" customWidth="1"/>
    <col min="3" max="3" width="36" customWidth="1"/>
    <col min="4" max="7" width="8.109375" customWidth="1"/>
    <col min="8" max="8" width="0" hidden="1" customWidth="1"/>
    <col min="9" max="10" width="12.5546875" customWidth="1"/>
    <col min="11" max="17" width="0" hidden="1" customWidth="1"/>
    <col min="18" max="69" width="10.6640625" customWidth="1"/>
  </cols>
  <sheetData>
    <row r="1" spans="1:17" hidden="1" x14ac:dyDescent="0.3">
      <c r="A1" s="7" t="s">
        <v>7</v>
      </c>
      <c r="B1" s="7" t="s">
        <v>8</v>
      </c>
      <c r="C1" s="7" t="s">
        <v>9</v>
      </c>
      <c r="D1" s="7" t="s">
        <v>10</v>
      </c>
      <c r="E1" s="7" t="s">
        <v>11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M1" s="7" t="s">
        <v>18</v>
      </c>
      <c r="N1" s="7" t="s">
        <v>19</v>
      </c>
      <c r="O1" s="7" t="s">
        <v>20</v>
      </c>
      <c r="P1" s="7" t="s">
        <v>21</v>
      </c>
      <c r="Q1" s="7" t="s">
        <v>22</v>
      </c>
    </row>
    <row r="3" spans="1:17" ht="20.399999999999999" x14ac:dyDescent="0.3">
      <c r="A3" s="7" t="s">
        <v>23</v>
      </c>
      <c r="B3" s="13" t="s">
        <v>24</v>
      </c>
      <c r="C3" s="68" t="s">
        <v>25</v>
      </c>
      <c r="D3" s="68"/>
      <c r="E3" s="68"/>
      <c r="F3" s="13" t="s">
        <v>12</v>
      </c>
      <c r="G3" s="13" t="s">
        <v>26</v>
      </c>
      <c r="H3" s="13" t="s">
        <v>27</v>
      </c>
      <c r="I3" s="13" t="s">
        <v>28</v>
      </c>
      <c r="J3" s="13" t="s">
        <v>29</v>
      </c>
      <c r="K3" s="13" t="s">
        <v>30</v>
      </c>
      <c r="L3" s="13" t="s">
        <v>31</v>
      </c>
      <c r="M3" s="13" t="s">
        <v>32</v>
      </c>
      <c r="N3" s="13" t="s">
        <v>33</v>
      </c>
      <c r="O3" s="13" t="s">
        <v>34</v>
      </c>
      <c r="P3" s="13" t="s">
        <v>35</v>
      </c>
      <c r="Q3" s="13" t="s">
        <v>36</v>
      </c>
    </row>
    <row r="4" spans="1:17" ht="18.600000000000001" customHeight="1" x14ac:dyDescent="0.3">
      <c r="A4" s="7">
        <v>2</v>
      </c>
      <c r="B4" s="14" t="s">
        <v>37</v>
      </c>
      <c r="C4" s="69" t="s">
        <v>38</v>
      </c>
      <c r="D4" s="69"/>
      <c r="E4" s="69"/>
      <c r="F4" s="15"/>
      <c r="G4" s="15"/>
      <c r="H4" s="15"/>
      <c r="I4" s="15"/>
      <c r="J4" s="14"/>
      <c r="K4" s="7"/>
    </row>
    <row r="5" spans="1:17" hidden="1" x14ac:dyDescent="0.3">
      <c r="A5" s="7">
        <v>3</v>
      </c>
    </row>
    <row r="6" spans="1:17" hidden="1" x14ac:dyDescent="0.3">
      <c r="A6" s="7" t="s">
        <v>39</v>
      </c>
    </row>
    <row r="7" spans="1:17" ht="22.2" customHeight="1" x14ac:dyDescent="0.3">
      <c r="A7" s="7">
        <v>3</v>
      </c>
      <c r="B7" s="16">
        <v>2</v>
      </c>
      <c r="C7" s="70" t="s">
        <v>40</v>
      </c>
      <c r="D7" s="70"/>
      <c r="E7" s="70"/>
      <c r="F7" s="17"/>
      <c r="G7" s="17"/>
      <c r="H7" s="17"/>
      <c r="I7" s="17"/>
      <c r="J7" s="18"/>
      <c r="K7" s="7"/>
    </row>
    <row r="8" spans="1:17" ht="18" customHeight="1" x14ac:dyDescent="0.3">
      <c r="A8" s="7">
        <v>4</v>
      </c>
      <c r="B8" s="16" t="s">
        <v>41</v>
      </c>
      <c r="C8" s="71" t="s">
        <v>42</v>
      </c>
      <c r="D8" s="71"/>
      <c r="E8" s="71"/>
      <c r="F8" s="19"/>
      <c r="G8" s="19"/>
      <c r="H8" s="19"/>
      <c r="I8" s="19"/>
      <c r="J8" s="20"/>
      <c r="K8" s="7"/>
    </row>
    <row r="9" spans="1:17" x14ac:dyDescent="0.3">
      <c r="A9" s="7">
        <v>9</v>
      </c>
      <c r="B9" s="21" t="s">
        <v>43</v>
      </c>
      <c r="C9" s="72" t="s">
        <v>44</v>
      </c>
      <c r="D9" s="73"/>
      <c r="E9" s="73"/>
      <c r="F9" s="23" t="s">
        <v>45</v>
      </c>
      <c r="G9" s="24">
        <f>ROUND(SUM(G10:G10), 0 )</f>
        <v>3</v>
      </c>
      <c r="H9" s="24"/>
      <c r="I9" s="25"/>
      <c r="J9" s="26">
        <f>IF(AND(G9= "",H9= ""), 0, ROUND(ROUND(I9, 2) * ROUND(IF(H9="",G9,H9),  0), 2))</f>
        <v>0</v>
      </c>
      <c r="K9" s="7"/>
      <c r="M9" s="27">
        <v>0.2</v>
      </c>
      <c r="Q9" s="7">
        <v>17657</v>
      </c>
    </row>
    <row r="10" spans="1:17" hidden="1" x14ac:dyDescent="0.3">
      <c r="A10" s="28" t="s">
        <v>47</v>
      </c>
      <c r="B10" s="22"/>
      <c r="C10" s="74" t="s">
        <v>46</v>
      </c>
      <c r="D10" s="74"/>
      <c r="E10" s="74"/>
      <c r="F10" s="74"/>
      <c r="G10" s="29">
        <v>3</v>
      </c>
      <c r="H10" s="30"/>
      <c r="J10" s="22"/>
    </row>
    <row r="11" spans="1:17" hidden="1" x14ac:dyDescent="0.3">
      <c r="A11" s="7" t="s">
        <v>48</v>
      </c>
    </row>
    <row r="12" spans="1:17" hidden="1" x14ac:dyDescent="0.3">
      <c r="A12" s="7" t="s">
        <v>48</v>
      </c>
    </row>
    <row r="13" spans="1:17" x14ac:dyDescent="0.3">
      <c r="A13" s="7" t="s">
        <v>49</v>
      </c>
      <c r="B13" s="21"/>
      <c r="C13" s="7" t="s">
        <v>50</v>
      </c>
      <c r="G13" s="31">
        <v>3</v>
      </c>
      <c r="I13" s="32" t="s">
        <v>51</v>
      </c>
      <c r="J13" s="22"/>
    </row>
    <row r="14" spans="1:17" ht="40.799999999999997" hidden="1" x14ac:dyDescent="0.3">
      <c r="A14" s="7" t="s">
        <v>52</v>
      </c>
    </row>
    <row r="15" spans="1:17" hidden="1" x14ac:dyDescent="0.3">
      <c r="A15" s="7" t="s">
        <v>53</v>
      </c>
    </row>
    <row r="16" spans="1:17" x14ac:dyDescent="0.3">
      <c r="A16" s="7" t="s">
        <v>54</v>
      </c>
      <c r="B16" s="33"/>
      <c r="C16" s="75" t="s">
        <v>55</v>
      </c>
      <c r="D16" s="75"/>
      <c r="E16" s="75"/>
      <c r="F16" s="75"/>
      <c r="G16" s="75"/>
      <c r="H16" s="75"/>
      <c r="I16" s="75"/>
      <c r="J16" s="33"/>
    </row>
    <row r="17" spans="1:17" hidden="1" x14ac:dyDescent="0.3">
      <c r="A17" s="7" t="s">
        <v>56</v>
      </c>
    </row>
    <row r="18" spans="1:17" x14ac:dyDescent="0.3">
      <c r="A18" s="7">
        <v>9</v>
      </c>
      <c r="B18" s="21" t="s">
        <v>57</v>
      </c>
      <c r="C18" s="72" t="s">
        <v>58</v>
      </c>
      <c r="D18" s="73"/>
      <c r="E18" s="73"/>
      <c r="F18" s="23" t="s">
        <v>45</v>
      </c>
      <c r="G18" s="24">
        <f>ROUND(SUM(G19:G23), 0 )</f>
        <v>7</v>
      </c>
      <c r="H18" s="24"/>
      <c r="I18" s="25"/>
      <c r="J18" s="26">
        <f>IF(AND(G18= "",H18= ""), 0, ROUND(ROUND(I18, 2) * ROUND(IF(H18="",G18,H18),  0), 2))</f>
        <v>0</v>
      </c>
      <c r="K18" s="7"/>
      <c r="M18" s="27">
        <v>0.2</v>
      </c>
      <c r="Q18" s="7" t="str">
        <f>IF(H18= "", "", 1032)</f>
        <v/>
      </c>
    </row>
    <row r="19" spans="1:17" hidden="1" x14ac:dyDescent="0.3">
      <c r="A19" s="28" t="s">
        <v>47</v>
      </c>
      <c r="B19" s="22"/>
      <c r="C19" s="74" t="s">
        <v>46</v>
      </c>
      <c r="D19" s="74"/>
      <c r="E19" s="74"/>
      <c r="F19" s="74"/>
      <c r="G19" s="29">
        <v>3</v>
      </c>
      <c r="H19" s="30"/>
      <c r="J19" s="22"/>
    </row>
    <row r="20" spans="1:17" hidden="1" x14ac:dyDescent="0.3">
      <c r="A20" s="28" t="s">
        <v>60</v>
      </c>
      <c r="B20" s="22"/>
      <c r="C20" s="74" t="s">
        <v>59</v>
      </c>
      <c r="D20" s="74"/>
      <c r="E20" s="74"/>
      <c r="F20" s="74"/>
      <c r="G20" s="29">
        <v>1</v>
      </c>
      <c r="H20" s="30"/>
      <c r="J20" s="22"/>
    </row>
    <row r="21" spans="1:17" hidden="1" x14ac:dyDescent="0.3">
      <c r="A21" s="28" t="s">
        <v>62</v>
      </c>
      <c r="B21" s="22"/>
      <c r="C21" s="74" t="s">
        <v>61</v>
      </c>
      <c r="D21" s="74"/>
      <c r="E21" s="74"/>
      <c r="F21" s="74"/>
      <c r="G21" s="29">
        <v>1</v>
      </c>
      <c r="H21" s="30"/>
      <c r="J21" s="22"/>
    </row>
    <row r="22" spans="1:17" hidden="1" x14ac:dyDescent="0.3">
      <c r="A22" s="28" t="s">
        <v>64</v>
      </c>
      <c r="B22" s="22"/>
      <c r="C22" s="74" t="s">
        <v>63</v>
      </c>
      <c r="D22" s="74"/>
      <c r="E22" s="74"/>
      <c r="F22" s="74"/>
      <c r="G22" s="29">
        <v>1</v>
      </c>
      <c r="H22" s="30"/>
      <c r="J22" s="22"/>
    </row>
    <row r="23" spans="1:17" hidden="1" x14ac:dyDescent="0.3">
      <c r="A23" s="28" t="s">
        <v>66</v>
      </c>
      <c r="B23" s="22"/>
      <c r="C23" s="74" t="s">
        <v>65</v>
      </c>
      <c r="D23" s="74"/>
      <c r="E23" s="74"/>
      <c r="F23" s="74"/>
      <c r="G23" s="29">
        <v>1</v>
      </c>
      <c r="H23" s="30"/>
      <c r="J23" s="22"/>
    </row>
    <row r="24" spans="1:17" hidden="1" x14ac:dyDescent="0.3">
      <c r="G24" s="34">
        <f>G19</f>
        <v>3</v>
      </c>
      <c r="H24" s="34" t="str">
        <f>IF(H19= "", "", H19)</f>
        <v/>
      </c>
      <c r="J24" s="34">
        <f>IF(AND(G24= "",H24= ""), 0, ROUND(ROUND(I18, 2) * ROUND(IF(H24="",G24,H24),  0), 2))</f>
        <v>0</v>
      </c>
      <c r="K24" s="7">
        <f>K18</f>
        <v>0</v>
      </c>
      <c r="Q24" s="7">
        <f>IF(H18= "", 17657, "")</f>
        <v>17657</v>
      </c>
    </row>
    <row r="25" spans="1:17" hidden="1" x14ac:dyDescent="0.3">
      <c r="G25" s="34">
        <f>G20</f>
        <v>1</v>
      </c>
      <c r="H25" s="34" t="str">
        <f>IF(H20= "", "", H20)</f>
        <v/>
      </c>
      <c r="J25" s="34">
        <f>IF(AND(G25= "",H25= ""), 0, ROUND(ROUND(I18, 2) * ROUND(IF(H25="",G25,H25),  0), 2))</f>
        <v>0</v>
      </c>
      <c r="K25" s="7">
        <f>K18</f>
        <v>0</v>
      </c>
      <c r="Q25" s="7">
        <f>IF(H18= "", 17657, "")</f>
        <v>17657</v>
      </c>
    </row>
    <row r="26" spans="1:17" hidden="1" x14ac:dyDescent="0.3">
      <c r="G26" s="34">
        <f>G21</f>
        <v>1</v>
      </c>
      <c r="H26" s="34" t="str">
        <f>IF(H21= "", "", H21)</f>
        <v/>
      </c>
      <c r="J26" s="34">
        <f>IF(AND(G26= "",H26= ""), 0, ROUND(ROUND(I18, 2) * ROUND(IF(H26="",G26,H26),  0), 2))</f>
        <v>0</v>
      </c>
      <c r="K26" s="7">
        <f>K18</f>
        <v>0</v>
      </c>
      <c r="Q26" s="7">
        <f>IF(H18= "", 17657, "")</f>
        <v>17657</v>
      </c>
    </row>
    <row r="27" spans="1:17" hidden="1" x14ac:dyDescent="0.3">
      <c r="G27" s="34">
        <f>G22</f>
        <v>1</v>
      </c>
      <c r="H27" s="34" t="str">
        <f>IF(H22= "", "", H22)</f>
        <v/>
      </c>
      <c r="J27" s="34">
        <f>IF(AND(G27= "",H27= ""), 0, ROUND(ROUND(I18, 2) * ROUND(IF(H27="",G27,H27),  0), 2))</f>
        <v>0</v>
      </c>
      <c r="K27" s="7">
        <f>K18</f>
        <v>0</v>
      </c>
      <c r="Q27" s="7">
        <f>IF(H18= "", 17657, "")</f>
        <v>17657</v>
      </c>
    </row>
    <row r="28" spans="1:17" hidden="1" x14ac:dyDescent="0.3">
      <c r="G28" s="34">
        <f>G23</f>
        <v>1</v>
      </c>
      <c r="H28" s="34" t="str">
        <f>IF(H23= "", "", H23)</f>
        <v/>
      </c>
      <c r="J28" s="34">
        <f>IF(AND(G28= "",H28= ""), 0, ROUND(ROUND(I18, 2) * ROUND(IF(H28="",G28,H28),  0), 2))</f>
        <v>0</v>
      </c>
      <c r="K28" s="7">
        <f>K18</f>
        <v>0</v>
      </c>
      <c r="Q28" s="7">
        <f>IF(H18= "", 16838, "")</f>
        <v>16838</v>
      </c>
    </row>
    <row r="29" spans="1:17" hidden="1" x14ac:dyDescent="0.3">
      <c r="A29" s="7" t="s">
        <v>48</v>
      </c>
    </row>
    <row r="30" spans="1:17" hidden="1" x14ac:dyDescent="0.3">
      <c r="A30" s="7" t="s">
        <v>48</v>
      </c>
    </row>
    <row r="31" spans="1:17" x14ac:dyDescent="0.3">
      <c r="A31" s="7" t="s">
        <v>49</v>
      </c>
      <c r="B31" s="21"/>
      <c r="C31" s="7" t="s">
        <v>50</v>
      </c>
      <c r="G31" s="31">
        <v>3</v>
      </c>
      <c r="I31" s="32" t="s">
        <v>51</v>
      </c>
      <c r="J31" s="22"/>
    </row>
    <row r="32" spans="1:17" ht="40.799999999999997" hidden="1" x14ac:dyDescent="0.3">
      <c r="A32" s="7" t="s">
        <v>52</v>
      </c>
    </row>
    <row r="33" spans="1:17" x14ac:dyDescent="0.3">
      <c r="A33" s="7" t="s">
        <v>49</v>
      </c>
      <c r="B33" s="21"/>
      <c r="C33" s="7" t="s">
        <v>67</v>
      </c>
      <c r="G33" s="31">
        <v>1</v>
      </c>
      <c r="I33" s="32" t="s">
        <v>51</v>
      </c>
      <c r="J33" s="22"/>
    </row>
    <row r="34" spans="1:17" ht="40.799999999999997" hidden="1" x14ac:dyDescent="0.3">
      <c r="A34" s="7" t="s">
        <v>68</v>
      </c>
    </row>
    <row r="35" spans="1:17" x14ac:dyDescent="0.3">
      <c r="A35" s="7" t="s">
        <v>49</v>
      </c>
      <c r="B35" s="21"/>
      <c r="C35" s="7" t="s">
        <v>69</v>
      </c>
      <c r="G35" s="31">
        <v>1</v>
      </c>
      <c r="I35" s="32" t="s">
        <v>51</v>
      </c>
      <c r="J35" s="22"/>
    </row>
    <row r="36" spans="1:17" ht="30.6" hidden="1" x14ac:dyDescent="0.3">
      <c r="A36" s="7" t="s">
        <v>70</v>
      </c>
    </row>
    <row r="37" spans="1:17" x14ac:dyDescent="0.3">
      <c r="A37" s="7" t="s">
        <v>49</v>
      </c>
      <c r="B37" s="21"/>
      <c r="C37" s="7" t="s">
        <v>71</v>
      </c>
      <c r="G37" s="31">
        <v>1</v>
      </c>
      <c r="I37" s="32" t="s">
        <v>51</v>
      </c>
      <c r="J37" s="22"/>
    </row>
    <row r="38" spans="1:17" ht="61.2" hidden="1" x14ac:dyDescent="0.3">
      <c r="A38" s="7" t="s">
        <v>72</v>
      </c>
    </row>
    <row r="39" spans="1:17" x14ac:dyDescent="0.3">
      <c r="A39" s="7" t="s">
        <v>49</v>
      </c>
      <c r="B39" s="21"/>
      <c r="C39" s="7" t="s">
        <v>73</v>
      </c>
      <c r="G39" s="31">
        <v>1</v>
      </c>
      <c r="I39" s="32" t="s">
        <v>51</v>
      </c>
      <c r="J39" s="22"/>
    </row>
    <row r="40" spans="1:17" ht="51" hidden="1" x14ac:dyDescent="0.3">
      <c r="A40" s="7" t="s">
        <v>74</v>
      </c>
    </row>
    <row r="41" spans="1:17" hidden="1" x14ac:dyDescent="0.3">
      <c r="A41" s="7" t="s">
        <v>53</v>
      </c>
    </row>
    <row r="42" spans="1:17" x14ac:dyDescent="0.3">
      <c r="A42" s="7" t="s">
        <v>54</v>
      </c>
      <c r="B42" s="33"/>
      <c r="C42" s="75" t="s">
        <v>75</v>
      </c>
      <c r="D42" s="75"/>
      <c r="E42" s="75"/>
      <c r="F42" s="75"/>
      <c r="G42" s="75"/>
      <c r="H42" s="75"/>
      <c r="I42" s="75"/>
      <c r="J42" s="33"/>
    </row>
    <row r="43" spans="1:17" hidden="1" x14ac:dyDescent="0.3">
      <c r="A43" s="7" t="s">
        <v>56</v>
      </c>
    </row>
    <row r="44" spans="1:17" x14ac:dyDescent="0.3">
      <c r="A44" s="7">
        <v>9</v>
      </c>
      <c r="B44" s="21" t="s">
        <v>76</v>
      </c>
      <c r="C44" s="72" t="s">
        <v>77</v>
      </c>
      <c r="D44" s="73"/>
      <c r="E44" s="73"/>
      <c r="F44" s="23" t="s">
        <v>45</v>
      </c>
      <c r="G44" s="24">
        <f>ROUND(SUM(G45:G45), 0 )</f>
        <v>1</v>
      </c>
      <c r="H44" s="24"/>
      <c r="I44" s="25"/>
      <c r="J44" s="26">
        <f>IF(AND(G44= "",H44= ""), 0, ROUND(ROUND(I44, 2) * ROUND(IF(H44="",G44,H44),  0), 2))</f>
        <v>0</v>
      </c>
      <c r="K44" s="7"/>
      <c r="M44" s="27">
        <v>0.2</v>
      </c>
      <c r="Q44" s="7">
        <v>17657</v>
      </c>
    </row>
    <row r="45" spans="1:17" hidden="1" x14ac:dyDescent="0.3">
      <c r="A45" s="28" t="s">
        <v>47</v>
      </c>
      <c r="B45" s="22"/>
      <c r="C45" s="74" t="s">
        <v>46</v>
      </c>
      <c r="D45" s="74"/>
      <c r="E45" s="74"/>
      <c r="F45" s="74"/>
      <c r="G45" s="29">
        <v>1</v>
      </c>
      <c r="H45" s="30"/>
      <c r="J45" s="22"/>
    </row>
    <row r="46" spans="1:17" hidden="1" x14ac:dyDescent="0.3">
      <c r="A46" s="7" t="s">
        <v>48</v>
      </c>
    </row>
    <row r="47" spans="1:17" hidden="1" x14ac:dyDescent="0.3">
      <c r="A47" s="7" t="s">
        <v>48</v>
      </c>
    </row>
    <row r="48" spans="1:17" x14ac:dyDescent="0.3">
      <c r="A48" s="7" t="s">
        <v>49</v>
      </c>
      <c r="B48" s="21"/>
      <c r="C48" s="7" t="s">
        <v>50</v>
      </c>
      <c r="G48" s="31">
        <v>1</v>
      </c>
      <c r="I48" s="32" t="s">
        <v>51</v>
      </c>
      <c r="J48" s="22"/>
    </row>
    <row r="49" spans="1:17" ht="40.799999999999997" hidden="1" x14ac:dyDescent="0.3">
      <c r="A49" s="7" t="s">
        <v>52</v>
      </c>
    </row>
    <row r="50" spans="1:17" hidden="1" x14ac:dyDescent="0.3">
      <c r="A50" s="7" t="s">
        <v>53</v>
      </c>
    </row>
    <row r="51" spans="1:17" x14ac:dyDescent="0.3">
      <c r="A51" s="7" t="s">
        <v>54</v>
      </c>
      <c r="B51" s="33"/>
      <c r="C51" s="75" t="s">
        <v>78</v>
      </c>
      <c r="D51" s="75"/>
      <c r="E51" s="75"/>
      <c r="F51" s="75"/>
      <c r="G51" s="75"/>
      <c r="H51" s="75"/>
      <c r="I51" s="75"/>
      <c r="J51" s="33"/>
    </row>
    <row r="52" spans="1:17" hidden="1" x14ac:dyDescent="0.3">
      <c r="A52" s="7" t="s">
        <v>56</v>
      </c>
    </row>
    <row r="53" spans="1:17" hidden="1" x14ac:dyDescent="0.3">
      <c r="A53" s="7" t="s">
        <v>79</v>
      </c>
    </row>
    <row r="54" spans="1:17" ht="18" customHeight="1" x14ac:dyDescent="0.3">
      <c r="A54" s="7">
        <v>4</v>
      </c>
      <c r="B54" s="16" t="s">
        <v>80</v>
      </c>
      <c r="C54" s="71" t="s">
        <v>81</v>
      </c>
      <c r="D54" s="71"/>
      <c r="E54" s="71"/>
      <c r="F54" s="19"/>
      <c r="G54" s="19"/>
      <c r="H54" s="19"/>
      <c r="I54" s="19"/>
      <c r="J54" s="20"/>
      <c r="K54" s="7"/>
    </row>
    <row r="55" spans="1:17" ht="16.95" customHeight="1" x14ac:dyDescent="0.3">
      <c r="A55" s="7">
        <v>5</v>
      </c>
      <c r="B55" s="16" t="s">
        <v>82</v>
      </c>
      <c r="C55" s="76" t="s">
        <v>83</v>
      </c>
      <c r="D55" s="76"/>
      <c r="E55" s="76"/>
      <c r="F55" s="35"/>
      <c r="G55" s="35"/>
      <c r="H55" s="35"/>
      <c r="I55" s="35"/>
      <c r="J55" s="36"/>
      <c r="K55" s="7"/>
    </row>
    <row r="56" spans="1:17" x14ac:dyDescent="0.3">
      <c r="A56" s="7">
        <v>9</v>
      </c>
      <c r="B56" s="21" t="s">
        <v>84</v>
      </c>
      <c r="C56" s="72" t="s">
        <v>85</v>
      </c>
      <c r="D56" s="73"/>
      <c r="E56" s="73"/>
      <c r="F56" s="23" t="s">
        <v>45</v>
      </c>
      <c r="G56" s="24">
        <f>ROUND(SUM(G57:G57), 0 )</f>
        <v>2</v>
      </c>
      <c r="H56" s="24"/>
      <c r="I56" s="25"/>
      <c r="J56" s="26">
        <f>IF(AND(G56= "",H56= ""), 0, ROUND(ROUND(I56, 2) * ROUND(IF(H56="",G56,H56),  0), 2))</f>
        <v>0</v>
      </c>
      <c r="K56" s="7"/>
      <c r="M56" s="27">
        <v>0.2</v>
      </c>
      <c r="Q56" s="7">
        <v>17657</v>
      </c>
    </row>
    <row r="57" spans="1:17" hidden="1" x14ac:dyDescent="0.3">
      <c r="A57" s="28" t="s">
        <v>47</v>
      </c>
      <c r="B57" s="22"/>
      <c r="C57" s="74" t="s">
        <v>46</v>
      </c>
      <c r="D57" s="74"/>
      <c r="E57" s="74"/>
      <c r="F57" s="74"/>
      <c r="G57" s="29">
        <v>2</v>
      </c>
      <c r="H57" s="30"/>
      <c r="J57" s="22"/>
    </row>
    <row r="58" spans="1:17" hidden="1" x14ac:dyDescent="0.3">
      <c r="A58" s="7" t="s">
        <v>48</v>
      </c>
    </row>
    <row r="59" spans="1:17" hidden="1" x14ac:dyDescent="0.3">
      <c r="A59" s="7" t="s">
        <v>48</v>
      </c>
    </row>
    <row r="60" spans="1:17" x14ac:dyDescent="0.3">
      <c r="A60" s="7" t="s">
        <v>49</v>
      </c>
      <c r="B60" s="21"/>
      <c r="C60" s="7" t="s">
        <v>50</v>
      </c>
      <c r="G60" s="31">
        <v>2</v>
      </c>
      <c r="I60" s="32" t="s">
        <v>51</v>
      </c>
      <c r="J60" s="22"/>
    </row>
    <row r="61" spans="1:17" ht="40.799999999999997" hidden="1" x14ac:dyDescent="0.3">
      <c r="A61" s="7" t="s">
        <v>52</v>
      </c>
    </row>
    <row r="62" spans="1:17" hidden="1" x14ac:dyDescent="0.3">
      <c r="A62" s="7" t="s">
        <v>53</v>
      </c>
    </row>
    <row r="63" spans="1:17" x14ac:dyDescent="0.3">
      <c r="A63" s="7" t="s">
        <v>54</v>
      </c>
      <c r="B63" s="33"/>
      <c r="C63" s="75" t="s">
        <v>86</v>
      </c>
      <c r="D63" s="75"/>
      <c r="E63" s="75"/>
      <c r="F63" s="75"/>
      <c r="G63" s="75"/>
      <c r="H63" s="75"/>
      <c r="I63" s="75"/>
      <c r="J63" s="33"/>
    </row>
    <row r="64" spans="1:17" hidden="1" x14ac:dyDescent="0.3">
      <c r="A64" s="7" t="s">
        <v>56</v>
      </c>
    </row>
    <row r="65" spans="1:17" x14ac:dyDescent="0.3">
      <c r="A65" s="7">
        <v>9</v>
      </c>
      <c r="B65" s="21" t="s">
        <v>87</v>
      </c>
      <c r="C65" s="72" t="s">
        <v>88</v>
      </c>
      <c r="D65" s="73"/>
      <c r="E65" s="73"/>
      <c r="F65" s="23" t="s">
        <v>45</v>
      </c>
      <c r="G65" s="24">
        <f>ROUND(SUM(G66:G66), 0 )</f>
        <v>1</v>
      </c>
      <c r="H65" s="24"/>
      <c r="I65" s="25"/>
      <c r="J65" s="26">
        <f>IF(AND(G65= "",H65= ""), 0, ROUND(ROUND(I65, 2) * ROUND(IF(H65="",G65,H65),  0), 2))</f>
        <v>0</v>
      </c>
      <c r="K65" s="7"/>
      <c r="M65" s="27">
        <v>0.2</v>
      </c>
      <c r="Q65" s="7">
        <v>17657</v>
      </c>
    </row>
    <row r="66" spans="1:17" hidden="1" x14ac:dyDescent="0.3">
      <c r="A66" s="28" t="s">
        <v>90</v>
      </c>
      <c r="B66" s="22"/>
      <c r="C66" s="74" t="s">
        <v>89</v>
      </c>
      <c r="D66" s="74"/>
      <c r="E66" s="74"/>
      <c r="F66" s="74"/>
      <c r="G66" s="29">
        <v>1</v>
      </c>
      <c r="H66" s="30"/>
      <c r="J66" s="22"/>
    </row>
    <row r="67" spans="1:17" hidden="1" x14ac:dyDescent="0.3">
      <c r="A67" s="7" t="s">
        <v>48</v>
      </c>
    </row>
    <row r="68" spans="1:17" hidden="1" x14ac:dyDescent="0.3">
      <c r="A68" s="7" t="s">
        <v>48</v>
      </c>
    </row>
    <row r="69" spans="1:17" x14ac:dyDescent="0.3">
      <c r="A69" s="7" t="s">
        <v>49</v>
      </c>
      <c r="B69" s="21"/>
      <c r="C69" s="7" t="s">
        <v>91</v>
      </c>
      <c r="G69" s="31">
        <v>1</v>
      </c>
      <c r="I69" s="32" t="s">
        <v>51</v>
      </c>
      <c r="J69" s="22"/>
    </row>
    <row r="70" spans="1:17" ht="40.799999999999997" hidden="1" x14ac:dyDescent="0.3">
      <c r="A70" s="7" t="s">
        <v>92</v>
      </c>
    </row>
    <row r="71" spans="1:17" hidden="1" x14ac:dyDescent="0.3">
      <c r="A71" s="7" t="s">
        <v>53</v>
      </c>
    </row>
    <row r="72" spans="1:17" x14ac:dyDescent="0.3">
      <c r="A72" s="7" t="s">
        <v>54</v>
      </c>
      <c r="B72" s="33"/>
      <c r="C72" s="75" t="s">
        <v>75</v>
      </c>
      <c r="D72" s="75"/>
      <c r="E72" s="75"/>
      <c r="F72" s="75"/>
      <c r="G72" s="75"/>
      <c r="H72" s="75"/>
      <c r="I72" s="75"/>
      <c r="J72" s="33"/>
    </row>
    <row r="73" spans="1:17" hidden="1" x14ac:dyDescent="0.3">
      <c r="A73" s="7" t="s">
        <v>56</v>
      </c>
    </row>
    <row r="74" spans="1:17" x14ac:dyDescent="0.3">
      <c r="A74" s="7">
        <v>9</v>
      </c>
      <c r="B74" s="21" t="s">
        <v>93</v>
      </c>
      <c r="C74" s="72" t="s">
        <v>94</v>
      </c>
      <c r="D74" s="73"/>
      <c r="E74" s="73"/>
      <c r="F74" s="23" t="s">
        <v>45</v>
      </c>
      <c r="G74" s="24">
        <f>ROUND(SUM(G75:G75), 0 )</f>
        <v>1</v>
      </c>
      <c r="H74" s="24"/>
      <c r="I74" s="25"/>
      <c r="J74" s="26">
        <f>IF(AND(G74= "",H74= ""), 0, ROUND(ROUND(I74, 2) * ROUND(IF(H74="",G74,H74),  0), 2))</f>
        <v>0</v>
      </c>
      <c r="K74" s="7"/>
      <c r="M74" s="27">
        <v>0.2</v>
      </c>
      <c r="Q74" s="7">
        <v>17657</v>
      </c>
    </row>
    <row r="75" spans="1:17" hidden="1" x14ac:dyDescent="0.3">
      <c r="A75" s="28" t="s">
        <v>60</v>
      </c>
      <c r="B75" s="22"/>
      <c r="C75" s="74" t="s">
        <v>59</v>
      </c>
      <c r="D75" s="74"/>
      <c r="E75" s="74"/>
      <c r="F75" s="74"/>
      <c r="G75" s="29">
        <v>1</v>
      </c>
      <c r="H75" s="30"/>
      <c r="J75" s="22"/>
    </row>
    <row r="76" spans="1:17" hidden="1" x14ac:dyDescent="0.3">
      <c r="A76" s="7" t="s">
        <v>48</v>
      </c>
    </row>
    <row r="77" spans="1:17" hidden="1" x14ac:dyDescent="0.3">
      <c r="A77" s="7" t="s">
        <v>48</v>
      </c>
    </row>
    <row r="78" spans="1:17" x14ac:dyDescent="0.3">
      <c r="A78" s="7" t="s">
        <v>49</v>
      </c>
      <c r="B78" s="21"/>
      <c r="C78" s="7" t="s">
        <v>67</v>
      </c>
      <c r="G78" s="31">
        <v>1</v>
      </c>
      <c r="I78" s="32" t="s">
        <v>51</v>
      </c>
      <c r="J78" s="22"/>
    </row>
    <row r="79" spans="1:17" ht="40.799999999999997" hidden="1" x14ac:dyDescent="0.3">
      <c r="A79" s="7" t="s">
        <v>68</v>
      </c>
    </row>
    <row r="80" spans="1:17" hidden="1" x14ac:dyDescent="0.3">
      <c r="A80" s="7" t="s">
        <v>53</v>
      </c>
    </row>
    <row r="81" spans="1:17" x14ac:dyDescent="0.3">
      <c r="A81" s="7" t="s">
        <v>54</v>
      </c>
      <c r="B81" s="33"/>
      <c r="C81" s="75" t="s">
        <v>75</v>
      </c>
      <c r="D81" s="75"/>
      <c r="E81" s="75"/>
      <c r="F81" s="75"/>
      <c r="G81" s="75"/>
      <c r="H81" s="75"/>
      <c r="I81" s="75"/>
      <c r="J81" s="33"/>
    </row>
    <row r="82" spans="1:17" hidden="1" x14ac:dyDescent="0.3">
      <c r="A82" s="7" t="s">
        <v>56</v>
      </c>
    </row>
    <row r="83" spans="1:17" hidden="1" x14ac:dyDescent="0.3">
      <c r="A83" s="7" t="s">
        <v>95</v>
      </c>
    </row>
    <row r="84" spans="1:17" ht="16.95" customHeight="1" x14ac:dyDescent="0.3">
      <c r="A84" s="7">
        <v>5</v>
      </c>
      <c r="B84" s="16" t="s">
        <v>96</v>
      </c>
      <c r="C84" s="76" t="s">
        <v>97</v>
      </c>
      <c r="D84" s="76"/>
      <c r="E84" s="76"/>
      <c r="F84" s="35"/>
      <c r="G84" s="35"/>
      <c r="H84" s="35"/>
      <c r="I84" s="35"/>
      <c r="J84" s="36"/>
      <c r="K84" s="7"/>
    </row>
    <row r="85" spans="1:17" hidden="1" x14ac:dyDescent="0.3">
      <c r="A85" s="7" t="s">
        <v>98</v>
      </c>
    </row>
    <row r="86" spans="1:17" x14ac:dyDescent="0.3">
      <c r="A86" s="7">
        <v>9</v>
      </c>
      <c r="B86" s="21" t="s">
        <v>99</v>
      </c>
      <c r="C86" s="72" t="s">
        <v>100</v>
      </c>
      <c r="D86" s="73"/>
      <c r="E86" s="73"/>
      <c r="F86" s="23" t="s">
        <v>45</v>
      </c>
      <c r="G86" s="24">
        <f>ROUND(SUM(G87:G91), 0 )</f>
        <v>30</v>
      </c>
      <c r="H86" s="24"/>
      <c r="I86" s="25"/>
      <c r="J86" s="26">
        <f>IF(AND(G86= "",H86= ""), 0, ROUND(ROUND(I86, 2) * ROUND(IF(H86="",G86,H86),  0), 2))</f>
        <v>0</v>
      </c>
      <c r="K86" s="7"/>
      <c r="M86" s="27">
        <v>0.2</v>
      </c>
      <c r="Q86" s="7" t="str">
        <f>IF(H86= "", "", 1032)</f>
        <v/>
      </c>
    </row>
    <row r="87" spans="1:17" hidden="1" x14ac:dyDescent="0.3">
      <c r="A87" s="28" t="s">
        <v>47</v>
      </c>
      <c r="B87" s="22"/>
      <c r="C87" s="74" t="s">
        <v>46</v>
      </c>
      <c r="D87" s="74"/>
      <c r="E87" s="74"/>
      <c r="F87" s="74"/>
      <c r="G87" s="29">
        <v>1</v>
      </c>
      <c r="H87" s="30"/>
      <c r="J87" s="22"/>
    </row>
    <row r="88" spans="1:17" hidden="1" x14ac:dyDescent="0.3">
      <c r="A88" s="28" t="s">
        <v>90</v>
      </c>
      <c r="B88" s="22"/>
      <c r="C88" s="74" t="s">
        <v>89</v>
      </c>
      <c r="D88" s="74"/>
      <c r="E88" s="74"/>
      <c r="F88" s="74"/>
      <c r="G88" s="29">
        <v>16</v>
      </c>
      <c r="H88" s="30"/>
      <c r="J88" s="22"/>
    </row>
    <row r="89" spans="1:17" hidden="1" x14ac:dyDescent="0.3">
      <c r="A89" s="28" t="s">
        <v>62</v>
      </c>
      <c r="B89" s="22"/>
      <c r="C89" s="74" t="s">
        <v>61</v>
      </c>
      <c r="D89" s="74"/>
      <c r="E89" s="74"/>
      <c r="F89" s="74"/>
      <c r="G89" s="29">
        <v>4</v>
      </c>
      <c r="H89" s="30"/>
      <c r="J89" s="22"/>
    </row>
    <row r="90" spans="1:17" hidden="1" x14ac:dyDescent="0.3">
      <c r="A90" s="28" t="s">
        <v>64</v>
      </c>
      <c r="B90" s="22"/>
      <c r="C90" s="74" t="s">
        <v>63</v>
      </c>
      <c r="D90" s="74"/>
      <c r="E90" s="74"/>
      <c r="F90" s="74"/>
      <c r="G90" s="29">
        <v>4</v>
      </c>
      <c r="H90" s="30"/>
      <c r="J90" s="22"/>
    </row>
    <row r="91" spans="1:17" hidden="1" x14ac:dyDescent="0.3">
      <c r="A91" s="28" t="s">
        <v>66</v>
      </c>
      <c r="B91" s="22"/>
      <c r="C91" s="74" t="s">
        <v>65</v>
      </c>
      <c r="D91" s="74"/>
      <c r="E91" s="74"/>
      <c r="F91" s="74"/>
      <c r="G91" s="29">
        <v>5</v>
      </c>
      <c r="H91" s="30"/>
      <c r="J91" s="22"/>
    </row>
    <row r="92" spans="1:17" hidden="1" x14ac:dyDescent="0.3">
      <c r="G92" s="34">
        <f>G87</f>
        <v>1</v>
      </c>
      <c r="H92" s="34" t="str">
        <f>IF(H87= "", "", H87)</f>
        <v/>
      </c>
      <c r="J92" s="34">
        <f>IF(AND(G92= "",H92= ""), 0, ROUND(ROUND(I86, 2) * ROUND(IF(H92="",G92,H92),  0), 2))</f>
        <v>0</v>
      </c>
      <c r="K92" s="7">
        <f>K86</f>
        <v>0</v>
      </c>
      <c r="Q92" s="7">
        <f>IF(H86= "", 17657, "")</f>
        <v>17657</v>
      </c>
    </row>
    <row r="93" spans="1:17" hidden="1" x14ac:dyDescent="0.3">
      <c r="G93" s="34">
        <f>G88</f>
        <v>16</v>
      </c>
      <c r="H93" s="34" t="str">
        <f>IF(H88= "", "", H88)</f>
        <v/>
      </c>
      <c r="J93" s="34">
        <f>IF(AND(G93= "",H93= ""), 0, ROUND(ROUND(I86, 2) * ROUND(IF(H93="",G93,H93),  0), 2))</f>
        <v>0</v>
      </c>
      <c r="K93" s="7">
        <f>K86</f>
        <v>0</v>
      </c>
      <c r="Q93" s="7">
        <f>IF(H86= "", 17657, "")</f>
        <v>17657</v>
      </c>
    </row>
    <row r="94" spans="1:17" hidden="1" x14ac:dyDescent="0.3">
      <c r="G94" s="34">
        <f>G89</f>
        <v>4</v>
      </c>
      <c r="H94" s="34" t="str">
        <f>IF(H89= "", "", H89)</f>
        <v/>
      </c>
      <c r="J94" s="34">
        <f>IF(AND(G94= "",H94= ""), 0, ROUND(ROUND(I86, 2) * ROUND(IF(H94="",G94,H94),  0), 2))</f>
        <v>0</v>
      </c>
      <c r="K94" s="7">
        <f>K86</f>
        <v>0</v>
      </c>
      <c r="Q94" s="7">
        <f>IF(H86= "", 17657, "")</f>
        <v>17657</v>
      </c>
    </row>
    <row r="95" spans="1:17" hidden="1" x14ac:dyDescent="0.3">
      <c r="G95" s="34">
        <f>G90</f>
        <v>4</v>
      </c>
      <c r="H95" s="34" t="str">
        <f>IF(H90= "", "", H90)</f>
        <v/>
      </c>
      <c r="J95" s="34">
        <f>IF(AND(G95= "",H95= ""), 0, ROUND(ROUND(I86, 2) * ROUND(IF(H95="",G95,H95),  0), 2))</f>
        <v>0</v>
      </c>
      <c r="K95" s="7">
        <f>K86</f>
        <v>0</v>
      </c>
      <c r="Q95" s="7">
        <f>IF(H86= "", 17657, "")</f>
        <v>17657</v>
      </c>
    </row>
    <row r="96" spans="1:17" hidden="1" x14ac:dyDescent="0.3">
      <c r="G96" s="34">
        <f>G91</f>
        <v>5</v>
      </c>
      <c r="H96" s="34" t="str">
        <f>IF(H91= "", "", H91)</f>
        <v/>
      </c>
      <c r="J96" s="34">
        <f>IF(AND(G96= "",H96= ""), 0, ROUND(ROUND(I86, 2) * ROUND(IF(H96="",G96,H96),  0), 2))</f>
        <v>0</v>
      </c>
      <c r="K96" s="7">
        <f>K86</f>
        <v>0</v>
      </c>
      <c r="Q96" s="7">
        <f>IF(H86= "", 16838, "")</f>
        <v>16838</v>
      </c>
    </row>
    <row r="97" spans="1:10" hidden="1" x14ac:dyDescent="0.3">
      <c r="A97" s="7" t="s">
        <v>48</v>
      </c>
    </row>
    <row r="98" spans="1:10" x14ac:dyDescent="0.3">
      <c r="A98" s="7" t="s">
        <v>49</v>
      </c>
      <c r="B98" s="21"/>
      <c r="C98" s="7" t="s">
        <v>101</v>
      </c>
      <c r="G98" s="31">
        <v>16</v>
      </c>
      <c r="I98" s="32" t="s">
        <v>51</v>
      </c>
      <c r="J98" s="22"/>
    </row>
    <row r="99" spans="1:10" ht="40.799999999999997" hidden="1" x14ac:dyDescent="0.3">
      <c r="A99" s="7" t="s">
        <v>92</v>
      </c>
    </row>
    <row r="100" spans="1:10" ht="22.8" customHeight="1" x14ac:dyDescent="0.3">
      <c r="A100" s="7" t="s">
        <v>49</v>
      </c>
      <c r="B100" s="21"/>
      <c r="C100" s="7" t="s">
        <v>102</v>
      </c>
      <c r="G100" s="31">
        <v>4</v>
      </c>
      <c r="I100" s="32" t="s">
        <v>51</v>
      </c>
      <c r="J100" s="22"/>
    </row>
    <row r="101" spans="1:10" ht="30.6" hidden="1" x14ac:dyDescent="0.3">
      <c r="A101" s="7" t="s">
        <v>70</v>
      </c>
    </row>
    <row r="102" spans="1:10" x14ac:dyDescent="0.3">
      <c r="A102" s="7" t="s">
        <v>49</v>
      </c>
      <c r="B102" s="21"/>
      <c r="C102" s="7" t="s">
        <v>71</v>
      </c>
      <c r="G102" s="31">
        <v>4</v>
      </c>
      <c r="I102" s="32" t="s">
        <v>51</v>
      </c>
      <c r="J102" s="22"/>
    </row>
    <row r="103" spans="1:10" ht="61.2" hidden="1" x14ac:dyDescent="0.3">
      <c r="A103" s="7" t="s">
        <v>72</v>
      </c>
    </row>
    <row r="104" spans="1:10" x14ac:dyDescent="0.3">
      <c r="A104" s="7" t="s">
        <v>49</v>
      </c>
      <c r="B104" s="21"/>
      <c r="C104" s="7" t="s">
        <v>73</v>
      </c>
      <c r="G104" s="31">
        <v>4</v>
      </c>
      <c r="I104" s="32" t="s">
        <v>51</v>
      </c>
      <c r="J104" s="22"/>
    </row>
    <row r="105" spans="1:10" ht="51" hidden="1" x14ac:dyDescent="0.3">
      <c r="A105" s="7" t="s">
        <v>74</v>
      </c>
    </row>
    <row r="106" spans="1:10" ht="22.8" customHeight="1" x14ac:dyDescent="0.3">
      <c r="A106" s="7" t="s">
        <v>49</v>
      </c>
      <c r="B106" s="21"/>
      <c r="C106" s="7" t="s">
        <v>103</v>
      </c>
      <c r="G106" s="31">
        <v>1</v>
      </c>
      <c r="I106" s="32" t="s">
        <v>51</v>
      </c>
      <c r="J106" s="22"/>
    </row>
    <row r="107" spans="1:10" ht="40.799999999999997" hidden="1" x14ac:dyDescent="0.3">
      <c r="A107" s="7" t="s">
        <v>52</v>
      </c>
    </row>
    <row r="108" spans="1:10" ht="24.75" customHeight="1" x14ac:dyDescent="0.3">
      <c r="A108" s="7" t="s">
        <v>49</v>
      </c>
      <c r="B108" s="21"/>
      <c r="C108" s="7" t="s">
        <v>104</v>
      </c>
      <c r="G108" s="31">
        <v>1</v>
      </c>
      <c r="I108" s="32" t="s">
        <v>51</v>
      </c>
      <c r="J108" s="22"/>
    </row>
    <row r="109" spans="1:10" ht="30.6" hidden="1" x14ac:dyDescent="0.3">
      <c r="A109" s="7" t="s">
        <v>70</v>
      </c>
    </row>
    <row r="110" spans="1:10" hidden="1" x14ac:dyDescent="0.3">
      <c r="A110" s="7" t="s">
        <v>53</v>
      </c>
    </row>
    <row r="111" spans="1:10" x14ac:dyDescent="0.3">
      <c r="A111" s="7" t="s">
        <v>54</v>
      </c>
      <c r="B111" s="33"/>
      <c r="C111" s="75" t="s">
        <v>75</v>
      </c>
      <c r="D111" s="75"/>
      <c r="E111" s="75"/>
      <c r="F111" s="75"/>
      <c r="G111" s="75"/>
      <c r="H111" s="75"/>
      <c r="I111" s="75"/>
      <c r="J111" s="33"/>
    </row>
    <row r="112" spans="1:10" hidden="1" x14ac:dyDescent="0.3">
      <c r="A112" s="7" t="s">
        <v>56</v>
      </c>
    </row>
    <row r="113" spans="1:17" x14ac:dyDescent="0.3">
      <c r="A113" s="7">
        <v>9</v>
      </c>
      <c r="B113" s="21" t="s">
        <v>105</v>
      </c>
      <c r="C113" s="72" t="s">
        <v>106</v>
      </c>
      <c r="D113" s="73"/>
      <c r="E113" s="73"/>
      <c r="F113" s="23" t="s">
        <v>12</v>
      </c>
      <c r="G113" s="24">
        <f>ROUND(SUM(G114:G114), 0 )</f>
        <v>2</v>
      </c>
      <c r="H113" s="24"/>
      <c r="I113" s="25"/>
      <c r="J113" s="26">
        <f>IF(AND(G113= "",H113= ""), 0, ROUND(ROUND(I113, 2) * ROUND(IF(H113="",G113,H113),  0), 2))</f>
        <v>0</v>
      </c>
      <c r="K113" s="7"/>
      <c r="M113" s="27">
        <v>0.2</v>
      </c>
      <c r="Q113" s="7">
        <v>17657</v>
      </c>
    </row>
    <row r="114" spans="1:17" hidden="1" x14ac:dyDescent="0.3">
      <c r="A114" s="28" t="s">
        <v>47</v>
      </c>
      <c r="B114" s="22"/>
      <c r="C114" s="74" t="s">
        <v>46</v>
      </c>
      <c r="D114" s="74"/>
      <c r="E114" s="74"/>
      <c r="F114" s="74"/>
      <c r="G114" s="29">
        <v>2</v>
      </c>
      <c r="H114" s="30"/>
      <c r="J114" s="22"/>
    </row>
    <row r="115" spans="1:17" hidden="1" x14ac:dyDescent="0.3">
      <c r="A115" s="7" t="s">
        <v>48</v>
      </c>
    </row>
    <row r="116" spans="1:17" hidden="1" x14ac:dyDescent="0.3">
      <c r="A116" s="7" t="s">
        <v>48</v>
      </c>
    </row>
    <row r="117" spans="1:17" x14ac:dyDescent="0.3">
      <c r="A117" s="7" t="s">
        <v>49</v>
      </c>
      <c r="B117" s="21"/>
      <c r="C117" s="7" t="s">
        <v>50</v>
      </c>
      <c r="G117" s="31">
        <v>2</v>
      </c>
      <c r="I117" s="32" t="s">
        <v>107</v>
      </c>
      <c r="J117" s="22"/>
    </row>
    <row r="118" spans="1:17" ht="40.799999999999997" hidden="1" x14ac:dyDescent="0.3">
      <c r="A118" s="7" t="s">
        <v>52</v>
      </c>
    </row>
    <row r="119" spans="1:17" hidden="1" x14ac:dyDescent="0.3">
      <c r="A119" s="7" t="s">
        <v>53</v>
      </c>
    </row>
    <row r="120" spans="1:17" x14ac:dyDescent="0.3">
      <c r="A120" s="7" t="s">
        <v>54</v>
      </c>
      <c r="B120" s="33"/>
      <c r="C120" s="75" t="s">
        <v>108</v>
      </c>
      <c r="D120" s="75"/>
      <c r="E120" s="75"/>
      <c r="F120" s="75"/>
      <c r="G120" s="75"/>
      <c r="H120" s="75"/>
      <c r="I120" s="75"/>
      <c r="J120" s="33"/>
    </row>
    <row r="121" spans="1:17" hidden="1" x14ac:dyDescent="0.3">
      <c r="A121" s="7" t="s">
        <v>56</v>
      </c>
    </row>
    <row r="122" spans="1:17" hidden="1" x14ac:dyDescent="0.3">
      <c r="A122" s="7" t="s">
        <v>95</v>
      </c>
    </row>
    <row r="123" spans="1:17" hidden="1" x14ac:dyDescent="0.3">
      <c r="A123" s="7" t="s">
        <v>79</v>
      </c>
    </row>
    <row r="124" spans="1:17" ht="18" customHeight="1" x14ac:dyDescent="0.3">
      <c r="A124" s="7">
        <v>4</v>
      </c>
      <c r="B124" s="16" t="s">
        <v>109</v>
      </c>
      <c r="C124" s="71" t="s">
        <v>110</v>
      </c>
      <c r="D124" s="71"/>
      <c r="E124" s="71"/>
      <c r="F124" s="19"/>
      <c r="G124" s="19"/>
      <c r="H124" s="19"/>
      <c r="I124" s="19"/>
      <c r="J124" s="20"/>
      <c r="K124" s="7"/>
    </row>
    <row r="125" spans="1:17" x14ac:dyDescent="0.3">
      <c r="A125" s="7">
        <v>5</v>
      </c>
      <c r="B125" s="16" t="s">
        <v>111</v>
      </c>
      <c r="C125" s="76" t="s">
        <v>112</v>
      </c>
      <c r="D125" s="76"/>
      <c r="E125" s="76"/>
      <c r="F125" s="35"/>
      <c r="G125" s="35"/>
      <c r="H125" s="35"/>
      <c r="I125" s="35"/>
      <c r="J125" s="36"/>
      <c r="K125" s="7"/>
    </row>
    <row r="126" spans="1:17" x14ac:dyDescent="0.3">
      <c r="A126" s="7">
        <v>9</v>
      </c>
      <c r="B126" s="21" t="s">
        <v>113</v>
      </c>
      <c r="C126" s="72" t="s">
        <v>114</v>
      </c>
      <c r="D126" s="73"/>
      <c r="E126" s="73"/>
      <c r="F126" s="23" t="s">
        <v>12</v>
      </c>
      <c r="G126" s="24">
        <f>ROUND(SUM(G127:G129), 0 )</f>
        <v>30</v>
      </c>
      <c r="H126" s="24"/>
      <c r="I126" s="25"/>
      <c r="J126" s="26">
        <f>IF(AND(G126= "",H126= ""), 0, ROUND(ROUND(I126, 2) * ROUND(IF(H126="",G126,H126),  0), 2))</f>
        <v>0</v>
      </c>
      <c r="K126" s="7"/>
      <c r="M126" s="27">
        <v>0.2</v>
      </c>
      <c r="Q126" s="7" t="str">
        <f>IF(H126= "", "", 1032)</f>
        <v/>
      </c>
    </row>
    <row r="127" spans="1:17" hidden="1" x14ac:dyDescent="0.3">
      <c r="A127" s="28" t="s">
        <v>90</v>
      </c>
      <c r="B127" s="22"/>
      <c r="C127" s="74" t="s">
        <v>89</v>
      </c>
      <c r="D127" s="74"/>
      <c r="E127" s="74"/>
      <c r="F127" s="74"/>
      <c r="G127" s="29">
        <v>24</v>
      </c>
      <c r="H127" s="30"/>
      <c r="J127" s="22"/>
    </row>
    <row r="128" spans="1:17" hidden="1" x14ac:dyDescent="0.3">
      <c r="A128" s="28" t="s">
        <v>62</v>
      </c>
      <c r="B128" s="22"/>
      <c r="C128" s="74" t="s">
        <v>61</v>
      </c>
      <c r="D128" s="74"/>
      <c r="E128" s="74"/>
      <c r="F128" s="74"/>
      <c r="G128" s="29">
        <v>4</v>
      </c>
      <c r="H128" s="30"/>
      <c r="J128" s="22"/>
    </row>
    <row r="129" spans="1:17" hidden="1" x14ac:dyDescent="0.3">
      <c r="A129" s="28" t="s">
        <v>64</v>
      </c>
      <c r="B129" s="22"/>
      <c r="C129" s="74" t="s">
        <v>63</v>
      </c>
      <c r="D129" s="74"/>
      <c r="E129" s="74"/>
      <c r="F129" s="74"/>
      <c r="G129" s="29">
        <v>2</v>
      </c>
      <c r="H129" s="30"/>
      <c r="J129" s="22"/>
    </row>
    <row r="130" spans="1:17" hidden="1" x14ac:dyDescent="0.3">
      <c r="G130" s="34">
        <f>G127</f>
        <v>24</v>
      </c>
      <c r="H130" s="34" t="str">
        <f>IF(H127= "", "", H127)</f>
        <v/>
      </c>
      <c r="J130" s="34">
        <f>IF(AND(G130= "",H130= ""), 0, ROUND(ROUND(I126, 2) * ROUND(IF(H130="",G130,H130),  0), 2))</f>
        <v>0</v>
      </c>
      <c r="K130" s="7">
        <f>K126</f>
        <v>0</v>
      </c>
      <c r="Q130" s="7">
        <f>IF(H126= "", 17657, "")</f>
        <v>17657</v>
      </c>
    </row>
    <row r="131" spans="1:17" hidden="1" x14ac:dyDescent="0.3">
      <c r="G131" s="34">
        <f>G128</f>
        <v>4</v>
      </c>
      <c r="H131" s="34" t="str">
        <f>IF(H128= "", "", H128)</f>
        <v/>
      </c>
      <c r="J131" s="34">
        <f>IF(AND(G131= "",H131= ""), 0, ROUND(ROUND(I126, 2) * ROUND(IF(H131="",G131,H131),  0), 2))</f>
        <v>0</v>
      </c>
      <c r="K131" s="7">
        <f>K126</f>
        <v>0</v>
      </c>
      <c r="Q131" s="7">
        <f>IF(H126= "", 17657, "")</f>
        <v>17657</v>
      </c>
    </row>
    <row r="132" spans="1:17" hidden="1" x14ac:dyDescent="0.3">
      <c r="G132" s="34">
        <f>G129</f>
        <v>2</v>
      </c>
      <c r="H132" s="34" t="str">
        <f>IF(H129= "", "", H129)</f>
        <v/>
      </c>
      <c r="J132" s="34">
        <f>IF(AND(G132= "",H132= ""), 0, ROUND(ROUND(I126, 2) * ROUND(IF(H132="",G132,H132),  0), 2))</f>
        <v>0</v>
      </c>
      <c r="K132" s="7">
        <f>K126</f>
        <v>0</v>
      </c>
      <c r="Q132" s="7">
        <f>IF(H126= "", 17657, "")</f>
        <v>17657</v>
      </c>
    </row>
    <row r="133" spans="1:17" hidden="1" x14ac:dyDescent="0.3">
      <c r="A133" s="7" t="s">
        <v>48</v>
      </c>
    </row>
    <row r="134" spans="1:17" hidden="1" x14ac:dyDescent="0.3">
      <c r="A134" s="7" t="s">
        <v>48</v>
      </c>
    </row>
    <row r="135" spans="1:17" ht="20.7" customHeight="1" x14ac:dyDescent="0.3">
      <c r="A135" s="7" t="s">
        <v>49</v>
      </c>
      <c r="B135" s="21"/>
      <c r="C135" s="7" t="s">
        <v>115</v>
      </c>
      <c r="G135" s="31">
        <v>11</v>
      </c>
      <c r="I135" s="32" t="s">
        <v>107</v>
      </c>
      <c r="J135" s="22"/>
    </row>
    <row r="136" spans="1:17" ht="40.799999999999997" hidden="1" x14ac:dyDescent="0.3">
      <c r="A136" s="7" t="s">
        <v>92</v>
      </c>
    </row>
    <row r="137" spans="1:17" ht="20.7" customHeight="1" x14ac:dyDescent="0.3">
      <c r="A137" s="7" t="s">
        <v>49</v>
      </c>
      <c r="B137" s="21"/>
      <c r="C137" s="7" t="s">
        <v>116</v>
      </c>
      <c r="G137" s="31">
        <v>13</v>
      </c>
      <c r="I137" s="32" t="s">
        <v>107</v>
      </c>
      <c r="J137" s="22"/>
    </row>
    <row r="138" spans="1:17" ht="40.799999999999997" hidden="1" x14ac:dyDescent="0.3">
      <c r="A138" s="7" t="s">
        <v>92</v>
      </c>
    </row>
    <row r="139" spans="1:17" x14ac:dyDescent="0.3">
      <c r="A139" s="7" t="s">
        <v>49</v>
      </c>
      <c r="B139" s="21"/>
      <c r="C139" s="7" t="s">
        <v>71</v>
      </c>
      <c r="G139" s="31">
        <v>4</v>
      </c>
      <c r="I139" s="32" t="s">
        <v>107</v>
      </c>
      <c r="J139" s="22"/>
    </row>
    <row r="140" spans="1:17" ht="61.2" hidden="1" x14ac:dyDescent="0.3">
      <c r="A140" s="7" t="s">
        <v>72</v>
      </c>
    </row>
    <row r="141" spans="1:17" x14ac:dyDescent="0.3">
      <c r="A141" s="7" t="s">
        <v>49</v>
      </c>
      <c r="B141" s="21"/>
      <c r="C141" s="7" t="s">
        <v>73</v>
      </c>
      <c r="G141" s="31">
        <v>2</v>
      </c>
      <c r="I141" s="32" t="s">
        <v>107</v>
      </c>
      <c r="J141" s="22"/>
    </row>
    <row r="142" spans="1:17" ht="51" hidden="1" x14ac:dyDescent="0.3">
      <c r="A142" s="7" t="s">
        <v>74</v>
      </c>
    </row>
    <row r="143" spans="1:17" hidden="1" x14ac:dyDescent="0.3">
      <c r="A143" s="7" t="s">
        <v>53</v>
      </c>
    </row>
    <row r="144" spans="1:17" x14ac:dyDescent="0.3">
      <c r="A144" s="7" t="s">
        <v>54</v>
      </c>
      <c r="B144" s="33"/>
      <c r="C144" s="75" t="s">
        <v>117</v>
      </c>
      <c r="D144" s="75"/>
      <c r="E144" s="75"/>
      <c r="F144" s="75"/>
      <c r="G144" s="75"/>
      <c r="H144" s="75"/>
      <c r="I144" s="75"/>
      <c r="J144" s="33"/>
    </row>
    <row r="145" spans="1:17" hidden="1" x14ac:dyDescent="0.3">
      <c r="A145" s="7" t="s">
        <v>56</v>
      </c>
    </row>
    <row r="146" spans="1:17" x14ac:dyDescent="0.3">
      <c r="A146" s="7">
        <v>9</v>
      </c>
      <c r="B146" s="21" t="s">
        <v>118</v>
      </c>
      <c r="C146" s="72" t="s">
        <v>119</v>
      </c>
      <c r="D146" s="73"/>
      <c r="E146" s="73"/>
      <c r="F146" s="23" t="s">
        <v>12</v>
      </c>
      <c r="G146" s="24">
        <f>ROUND(SUM(G147:G148), 0 )</f>
        <v>6</v>
      </c>
      <c r="H146" s="24"/>
      <c r="I146" s="25"/>
      <c r="J146" s="26">
        <f>IF(AND(G146= "",H146= ""), 0, ROUND(ROUND(I146, 2) * ROUND(IF(H146="",G146,H146),  0), 2))</f>
        <v>0</v>
      </c>
      <c r="K146" s="7"/>
      <c r="M146" s="27">
        <v>0.2</v>
      </c>
      <c r="Q146" s="7" t="str">
        <f>IF(H146= "", "", 1032)</f>
        <v/>
      </c>
    </row>
    <row r="147" spans="1:17" hidden="1" x14ac:dyDescent="0.3">
      <c r="A147" s="28" t="s">
        <v>121</v>
      </c>
      <c r="B147" s="22"/>
      <c r="C147" s="74" t="s">
        <v>120</v>
      </c>
      <c r="D147" s="74"/>
      <c r="E147" s="74"/>
      <c r="F147" s="74"/>
      <c r="G147" s="29">
        <v>3</v>
      </c>
      <c r="H147" s="30"/>
      <c r="J147" s="22"/>
    </row>
    <row r="148" spans="1:17" hidden="1" x14ac:dyDescent="0.3">
      <c r="A148" s="28" t="s">
        <v>123</v>
      </c>
      <c r="B148" s="22"/>
      <c r="C148" s="74" t="s">
        <v>122</v>
      </c>
      <c r="D148" s="74"/>
      <c r="E148" s="74"/>
      <c r="F148" s="74"/>
      <c r="G148" s="29">
        <v>3</v>
      </c>
      <c r="H148" s="30"/>
      <c r="J148" s="22"/>
    </row>
    <row r="149" spans="1:17" hidden="1" x14ac:dyDescent="0.3">
      <c r="G149" s="34">
        <f>G147</f>
        <v>3</v>
      </c>
      <c r="H149" s="34" t="str">
        <f>IF(H147= "", "", H147)</f>
        <v/>
      </c>
      <c r="J149" s="34">
        <f>IF(AND(G149= "",H149= ""), 0, ROUND(ROUND(I146, 2) * ROUND(IF(H149="",G149,H149),  0), 2))</f>
        <v>0</v>
      </c>
      <c r="K149" s="7">
        <f>K146</f>
        <v>0</v>
      </c>
      <c r="Q149" s="7">
        <f>IF(H146= "", 17657, "")</f>
        <v>17657</v>
      </c>
    </row>
    <row r="150" spans="1:17" hidden="1" x14ac:dyDescent="0.3">
      <c r="G150" s="34">
        <f>G148</f>
        <v>3</v>
      </c>
      <c r="H150" s="34" t="str">
        <f>IF(H148= "", "", H148)</f>
        <v/>
      </c>
      <c r="J150" s="34">
        <f>IF(AND(G150= "",H150= ""), 0, ROUND(ROUND(I146, 2) * ROUND(IF(H150="",G150,H150),  0), 2))</f>
        <v>0</v>
      </c>
      <c r="K150" s="7">
        <f>K146</f>
        <v>0</v>
      </c>
      <c r="Q150" s="7">
        <f>IF(H146= "", 17657, "")</f>
        <v>17657</v>
      </c>
    </row>
    <row r="151" spans="1:17" hidden="1" x14ac:dyDescent="0.3">
      <c r="A151" s="7" t="s">
        <v>48</v>
      </c>
    </row>
    <row r="152" spans="1:17" hidden="1" x14ac:dyDescent="0.3">
      <c r="A152" s="7" t="s">
        <v>48</v>
      </c>
    </row>
    <row r="153" spans="1:17" x14ac:dyDescent="0.3">
      <c r="A153" s="7" t="s">
        <v>49</v>
      </c>
      <c r="B153" s="21"/>
      <c r="C153" s="7" t="s">
        <v>124</v>
      </c>
      <c r="G153" s="31">
        <v>3</v>
      </c>
      <c r="I153" s="32" t="s">
        <v>107</v>
      </c>
      <c r="J153" s="22"/>
    </row>
    <row r="154" spans="1:17" ht="61.2" hidden="1" x14ac:dyDescent="0.3">
      <c r="A154" s="7" t="s">
        <v>125</v>
      </c>
    </row>
    <row r="155" spans="1:17" x14ac:dyDescent="0.3">
      <c r="A155" s="7" t="s">
        <v>49</v>
      </c>
      <c r="B155" s="21"/>
      <c r="C155" s="7" t="s">
        <v>126</v>
      </c>
      <c r="G155" s="31">
        <v>3</v>
      </c>
      <c r="I155" s="32" t="s">
        <v>107</v>
      </c>
      <c r="J155" s="22"/>
    </row>
    <row r="156" spans="1:17" ht="61.2" hidden="1" x14ac:dyDescent="0.3">
      <c r="A156" s="7" t="s">
        <v>127</v>
      </c>
    </row>
    <row r="157" spans="1:17" ht="24.75" customHeight="1" x14ac:dyDescent="0.3">
      <c r="A157" s="7" t="s">
        <v>128</v>
      </c>
      <c r="B157" s="22"/>
      <c r="C157" s="73" t="s">
        <v>129</v>
      </c>
      <c r="D157" s="73"/>
      <c r="E157" s="73"/>
      <c r="F157" s="73"/>
      <c r="G157" s="73"/>
      <c r="H157" s="73"/>
      <c r="I157" s="73"/>
      <c r="J157" s="22"/>
    </row>
    <row r="158" spans="1:17" hidden="1" x14ac:dyDescent="0.3">
      <c r="A158" s="7" t="s">
        <v>53</v>
      </c>
    </row>
    <row r="159" spans="1:17" x14ac:dyDescent="0.3">
      <c r="A159" s="7" t="s">
        <v>54</v>
      </c>
      <c r="B159" s="33"/>
      <c r="C159" s="75" t="s">
        <v>75</v>
      </c>
      <c r="D159" s="75"/>
      <c r="E159" s="75"/>
      <c r="F159" s="75"/>
      <c r="G159" s="75"/>
      <c r="H159" s="75"/>
      <c r="I159" s="75"/>
      <c r="J159" s="33"/>
    </row>
    <row r="160" spans="1:17" hidden="1" x14ac:dyDescent="0.3">
      <c r="A160" s="7" t="s">
        <v>56</v>
      </c>
    </row>
    <row r="161" spans="1:17" hidden="1" x14ac:dyDescent="0.3">
      <c r="A161" s="7" t="s">
        <v>95</v>
      </c>
    </row>
    <row r="162" spans="1:17" x14ac:dyDescent="0.3">
      <c r="A162" s="7">
        <v>5</v>
      </c>
      <c r="B162" s="16" t="s">
        <v>130</v>
      </c>
      <c r="C162" s="76" t="s">
        <v>131</v>
      </c>
      <c r="D162" s="76"/>
      <c r="E162" s="76"/>
      <c r="F162" s="35"/>
      <c r="G162" s="35"/>
      <c r="H162" s="35"/>
      <c r="I162" s="35"/>
      <c r="J162" s="36"/>
      <c r="K162" s="7"/>
    </row>
    <row r="163" spans="1:17" hidden="1" x14ac:dyDescent="0.3">
      <c r="A163" s="7" t="s">
        <v>98</v>
      </c>
    </row>
    <row r="164" spans="1:17" x14ac:dyDescent="0.3">
      <c r="A164" s="7">
        <v>9</v>
      </c>
      <c r="B164" s="21" t="s">
        <v>132</v>
      </c>
      <c r="C164" s="72" t="s">
        <v>133</v>
      </c>
      <c r="D164" s="73"/>
      <c r="E164" s="73"/>
      <c r="F164" s="23" t="s">
        <v>45</v>
      </c>
      <c r="G164" s="24">
        <v>1</v>
      </c>
      <c r="H164" s="24"/>
      <c r="I164" s="25"/>
      <c r="J164" s="26">
        <f>IF(AND(G164= "",H164= ""), 0, ROUND(ROUND(I164, 2) * ROUND(IF(H164="",G164,H164),  0), 2))</f>
        <v>0</v>
      </c>
      <c r="K164" s="7"/>
      <c r="M164" s="27">
        <v>0.2</v>
      </c>
      <c r="Q164" s="7">
        <v>1032</v>
      </c>
    </row>
    <row r="165" spans="1:17" hidden="1" x14ac:dyDescent="0.3">
      <c r="A165" s="7" t="s">
        <v>48</v>
      </c>
    </row>
    <row r="166" spans="1:17" hidden="1" x14ac:dyDescent="0.3">
      <c r="A166" s="7" t="s">
        <v>48</v>
      </c>
    </row>
    <row r="167" spans="1:17" hidden="1" x14ac:dyDescent="0.3">
      <c r="A167" s="7" t="s">
        <v>53</v>
      </c>
    </row>
    <row r="168" spans="1:17" x14ac:dyDescent="0.3">
      <c r="A168" s="7" t="s">
        <v>54</v>
      </c>
      <c r="B168" s="33"/>
      <c r="C168" s="75" t="s">
        <v>75</v>
      </c>
      <c r="D168" s="75"/>
      <c r="E168" s="75"/>
      <c r="F168" s="75"/>
      <c r="G168" s="75"/>
      <c r="H168" s="75"/>
      <c r="I168" s="75"/>
      <c r="J168" s="33"/>
    </row>
    <row r="169" spans="1:17" hidden="1" x14ac:dyDescent="0.3">
      <c r="A169" s="7" t="s">
        <v>56</v>
      </c>
    </row>
    <row r="170" spans="1:17" x14ac:dyDescent="0.3">
      <c r="A170" s="7">
        <v>9</v>
      </c>
      <c r="B170" s="21" t="s">
        <v>134</v>
      </c>
      <c r="C170" s="72" t="s">
        <v>135</v>
      </c>
      <c r="D170" s="73"/>
      <c r="E170" s="73"/>
      <c r="F170" s="23" t="s">
        <v>45</v>
      </c>
      <c r="G170" s="24">
        <v>1</v>
      </c>
      <c r="H170" s="24"/>
      <c r="I170" s="25"/>
      <c r="J170" s="26">
        <f>IF(AND(G170= "",H170= ""), 0, ROUND(ROUND(I170, 2) * ROUND(IF(H170="",G170,H170),  0), 2))</f>
        <v>0</v>
      </c>
      <c r="K170" s="7"/>
      <c r="M170" s="27">
        <v>0.2</v>
      </c>
      <c r="Q170" s="7">
        <v>1032</v>
      </c>
    </row>
    <row r="171" spans="1:17" hidden="1" x14ac:dyDescent="0.3">
      <c r="A171" s="7" t="s">
        <v>48</v>
      </c>
    </row>
    <row r="172" spans="1:17" hidden="1" x14ac:dyDescent="0.3">
      <c r="A172" s="7" t="s">
        <v>48</v>
      </c>
    </row>
    <row r="173" spans="1:17" hidden="1" x14ac:dyDescent="0.3">
      <c r="A173" s="7" t="s">
        <v>53</v>
      </c>
    </row>
    <row r="174" spans="1:17" x14ac:dyDescent="0.3">
      <c r="A174" s="7" t="s">
        <v>54</v>
      </c>
      <c r="B174" s="33"/>
      <c r="C174" s="75" t="s">
        <v>136</v>
      </c>
      <c r="D174" s="75"/>
      <c r="E174" s="75"/>
      <c r="F174" s="75"/>
      <c r="G174" s="75"/>
      <c r="H174" s="75"/>
      <c r="I174" s="75"/>
      <c r="J174" s="33"/>
    </row>
    <row r="175" spans="1:17" hidden="1" x14ac:dyDescent="0.3">
      <c r="A175" s="7" t="s">
        <v>56</v>
      </c>
    </row>
    <row r="176" spans="1:17" x14ac:dyDescent="0.3">
      <c r="A176" s="7">
        <v>9</v>
      </c>
      <c r="B176" s="21" t="s">
        <v>137</v>
      </c>
      <c r="C176" s="72" t="s">
        <v>138</v>
      </c>
      <c r="D176" s="73"/>
      <c r="E176" s="73"/>
      <c r="F176" s="23" t="s">
        <v>12</v>
      </c>
      <c r="G176" s="24">
        <f>ROUND(SUM(G177:G178), 0 )</f>
        <v>4</v>
      </c>
      <c r="H176" s="24"/>
      <c r="I176" s="25"/>
      <c r="J176" s="26">
        <f>IF(AND(G176= "",H176= ""), 0, ROUND(ROUND(I176, 2) * ROUND(IF(H176="",G176,H176),  0), 2))</f>
        <v>0</v>
      </c>
      <c r="K176" s="7"/>
      <c r="M176" s="27">
        <v>0.2</v>
      </c>
      <c r="Q176" s="7" t="str">
        <f>IF(H176= "", "", 1032)</f>
        <v/>
      </c>
    </row>
    <row r="177" spans="1:17" hidden="1" x14ac:dyDescent="0.3">
      <c r="A177" s="28" t="s">
        <v>121</v>
      </c>
      <c r="B177" s="22"/>
      <c r="C177" s="74" t="s">
        <v>120</v>
      </c>
      <c r="D177" s="74"/>
      <c r="E177" s="74"/>
      <c r="F177" s="74"/>
      <c r="G177" s="29">
        <v>2</v>
      </c>
      <c r="H177" s="30"/>
      <c r="J177" s="22"/>
    </row>
    <row r="178" spans="1:17" hidden="1" x14ac:dyDescent="0.3">
      <c r="A178" s="28" t="s">
        <v>123</v>
      </c>
      <c r="B178" s="22"/>
      <c r="C178" s="74" t="s">
        <v>122</v>
      </c>
      <c r="D178" s="74"/>
      <c r="E178" s="74"/>
      <c r="F178" s="74"/>
      <c r="G178" s="29">
        <v>2</v>
      </c>
      <c r="H178" s="30"/>
      <c r="J178" s="22"/>
    </row>
    <row r="179" spans="1:17" hidden="1" x14ac:dyDescent="0.3">
      <c r="G179" s="34">
        <f>G177</f>
        <v>2</v>
      </c>
      <c r="H179" s="34" t="str">
        <f>IF(H177= "", "", H177)</f>
        <v/>
      </c>
      <c r="J179" s="34">
        <f>IF(AND(G179= "",H179= ""), 0, ROUND(ROUND(I176, 2) * ROUND(IF(H179="",G179,H179),  0), 2))</f>
        <v>0</v>
      </c>
      <c r="K179" s="7">
        <f>K176</f>
        <v>0</v>
      </c>
      <c r="Q179" s="7">
        <f>IF(H176= "", 17657, "")</f>
        <v>17657</v>
      </c>
    </row>
    <row r="180" spans="1:17" hidden="1" x14ac:dyDescent="0.3">
      <c r="G180" s="34">
        <f>G178</f>
        <v>2</v>
      </c>
      <c r="H180" s="34" t="str">
        <f>IF(H178= "", "", H178)</f>
        <v/>
      </c>
      <c r="J180" s="34">
        <f>IF(AND(G180= "",H180= ""), 0, ROUND(ROUND(I176, 2) * ROUND(IF(H180="",G180,H180),  0), 2))</f>
        <v>0</v>
      </c>
      <c r="K180" s="7">
        <f>K176</f>
        <v>0</v>
      </c>
      <c r="Q180" s="7">
        <f>IF(H176= "", 17657, "")</f>
        <v>17657</v>
      </c>
    </row>
    <row r="181" spans="1:17" hidden="1" x14ac:dyDescent="0.3">
      <c r="A181" s="7" t="s">
        <v>48</v>
      </c>
    </row>
    <row r="182" spans="1:17" hidden="1" x14ac:dyDescent="0.3">
      <c r="A182" s="7" t="s">
        <v>48</v>
      </c>
    </row>
    <row r="183" spans="1:17" hidden="1" x14ac:dyDescent="0.3">
      <c r="A183" s="7" t="s">
        <v>48</v>
      </c>
    </row>
    <row r="184" spans="1:17" x14ac:dyDescent="0.3">
      <c r="A184" s="7" t="s">
        <v>49</v>
      </c>
      <c r="B184" s="21"/>
      <c r="C184" s="7" t="s">
        <v>124</v>
      </c>
      <c r="G184" s="31">
        <v>2</v>
      </c>
      <c r="I184" s="32" t="s">
        <v>107</v>
      </c>
      <c r="J184" s="22"/>
    </row>
    <row r="185" spans="1:17" ht="61.2" hidden="1" x14ac:dyDescent="0.3">
      <c r="A185" s="7" t="s">
        <v>125</v>
      </c>
    </row>
    <row r="186" spans="1:17" x14ac:dyDescent="0.3">
      <c r="A186" s="7" t="s">
        <v>49</v>
      </c>
      <c r="B186" s="21"/>
      <c r="C186" s="7" t="s">
        <v>126</v>
      </c>
      <c r="G186" s="31">
        <v>2</v>
      </c>
      <c r="I186" s="32" t="s">
        <v>107</v>
      </c>
      <c r="J186" s="22"/>
    </row>
    <row r="187" spans="1:17" ht="61.2" hidden="1" x14ac:dyDescent="0.3">
      <c r="A187" s="7" t="s">
        <v>127</v>
      </c>
    </row>
    <row r="188" spans="1:17" hidden="1" x14ac:dyDescent="0.3">
      <c r="A188" s="7" t="s">
        <v>53</v>
      </c>
    </row>
    <row r="189" spans="1:17" x14ac:dyDescent="0.3">
      <c r="A189" s="7" t="s">
        <v>54</v>
      </c>
      <c r="B189" s="33"/>
      <c r="C189" s="75" t="s">
        <v>139</v>
      </c>
      <c r="D189" s="75"/>
      <c r="E189" s="75"/>
      <c r="F189" s="75"/>
      <c r="G189" s="75"/>
      <c r="H189" s="75"/>
      <c r="I189" s="75"/>
      <c r="J189" s="33"/>
    </row>
    <row r="190" spans="1:17" hidden="1" x14ac:dyDescent="0.3">
      <c r="A190" s="7" t="s">
        <v>56</v>
      </c>
    </row>
    <row r="191" spans="1:17" x14ac:dyDescent="0.3">
      <c r="A191" s="7">
        <v>9</v>
      </c>
      <c r="B191" s="21" t="s">
        <v>140</v>
      </c>
      <c r="C191" s="72" t="s">
        <v>141</v>
      </c>
      <c r="D191" s="73"/>
      <c r="E191" s="73"/>
      <c r="F191" s="23" t="s">
        <v>12</v>
      </c>
      <c r="G191" s="24">
        <f>ROUND(SUM(G192:G195), 0 )</f>
        <v>14</v>
      </c>
      <c r="H191" s="24"/>
      <c r="I191" s="25"/>
      <c r="J191" s="26">
        <f>IF(AND(G191= "",H191= ""), 0, ROUND(ROUND(I191, 2) * ROUND(IF(H191="",G191,H191),  0), 2))</f>
        <v>0</v>
      </c>
      <c r="K191" s="7"/>
      <c r="M191" s="27">
        <v>0.2</v>
      </c>
      <c r="Q191" s="7" t="str">
        <f>IF(H191= "", "", 1032)</f>
        <v/>
      </c>
    </row>
    <row r="192" spans="1:17" hidden="1" x14ac:dyDescent="0.3">
      <c r="A192" s="28" t="s">
        <v>60</v>
      </c>
      <c r="B192" s="22"/>
      <c r="C192" s="74" t="s">
        <v>59</v>
      </c>
      <c r="D192" s="74"/>
      <c r="E192" s="74"/>
      <c r="F192" s="74"/>
      <c r="G192" s="29">
        <v>4</v>
      </c>
      <c r="H192" s="30"/>
      <c r="J192" s="22"/>
    </row>
    <row r="193" spans="1:17" hidden="1" x14ac:dyDescent="0.3">
      <c r="A193" s="28" t="s">
        <v>121</v>
      </c>
      <c r="B193" s="22"/>
      <c r="C193" s="74" t="s">
        <v>120</v>
      </c>
      <c r="D193" s="74"/>
      <c r="E193" s="74"/>
      <c r="F193" s="74"/>
      <c r="G193" s="29">
        <v>2</v>
      </c>
      <c r="H193" s="30"/>
      <c r="J193" s="22"/>
    </row>
    <row r="194" spans="1:17" hidden="1" x14ac:dyDescent="0.3">
      <c r="A194" s="28" t="s">
        <v>123</v>
      </c>
      <c r="B194" s="22"/>
      <c r="C194" s="74" t="s">
        <v>122</v>
      </c>
      <c r="D194" s="74"/>
      <c r="E194" s="74"/>
      <c r="F194" s="74"/>
      <c r="G194" s="29">
        <v>2</v>
      </c>
      <c r="H194" s="30"/>
      <c r="J194" s="22"/>
    </row>
    <row r="195" spans="1:17" hidden="1" x14ac:dyDescent="0.3">
      <c r="A195" s="28" t="s">
        <v>66</v>
      </c>
      <c r="B195" s="22"/>
      <c r="C195" s="74" t="s">
        <v>65</v>
      </c>
      <c r="D195" s="74"/>
      <c r="E195" s="74"/>
      <c r="F195" s="74"/>
      <c r="G195" s="29">
        <v>6</v>
      </c>
      <c r="H195" s="30"/>
      <c r="J195" s="22"/>
    </row>
    <row r="196" spans="1:17" hidden="1" x14ac:dyDescent="0.3">
      <c r="G196" s="34">
        <f>G192</f>
        <v>4</v>
      </c>
      <c r="H196" s="34" t="str">
        <f>IF(H192= "", "", H192)</f>
        <v/>
      </c>
      <c r="J196" s="34">
        <f>IF(AND(G196= "",H196= ""), 0, ROUND(ROUND(I191, 2) * ROUND(IF(H196="",G196,H196),  0), 2))</f>
        <v>0</v>
      </c>
      <c r="K196" s="7">
        <f>K191</f>
        <v>0</v>
      </c>
      <c r="Q196" s="7">
        <f>IF(H191= "", 17657, "")</f>
        <v>17657</v>
      </c>
    </row>
    <row r="197" spans="1:17" hidden="1" x14ac:dyDescent="0.3">
      <c r="G197" s="34">
        <f>G193</f>
        <v>2</v>
      </c>
      <c r="H197" s="34" t="str">
        <f>IF(H193= "", "", H193)</f>
        <v/>
      </c>
      <c r="J197" s="34">
        <f>IF(AND(G197= "",H197= ""), 0, ROUND(ROUND(I191, 2) * ROUND(IF(H197="",G197,H197),  0), 2))</f>
        <v>0</v>
      </c>
      <c r="K197" s="7">
        <f>K191</f>
        <v>0</v>
      </c>
      <c r="Q197" s="7">
        <f>IF(H191= "", 17657, "")</f>
        <v>17657</v>
      </c>
    </row>
    <row r="198" spans="1:17" hidden="1" x14ac:dyDescent="0.3">
      <c r="G198" s="34">
        <f>G194</f>
        <v>2</v>
      </c>
      <c r="H198" s="34" t="str">
        <f>IF(H194= "", "", H194)</f>
        <v/>
      </c>
      <c r="J198" s="34">
        <f>IF(AND(G198= "",H198= ""), 0, ROUND(ROUND(I191, 2) * ROUND(IF(H198="",G198,H198),  0), 2))</f>
        <v>0</v>
      </c>
      <c r="K198" s="7">
        <f>K191</f>
        <v>0</v>
      </c>
      <c r="Q198" s="7">
        <f>IF(H191= "", 17657, "")</f>
        <v>17657</v>
      </c>
    </row>
    <row r="199" spans="1:17" hidden="1" x14ac:dyDescent="0.3">
      <c r="G199" s="34">
        <f>G195</f>
        <v>6</v>
      </c>
      <c r="H199" s="34" t="str">
        <f>IF(H195= "", "", H195)</f>
        <v/>
      </c>
      <c r="J199" s="34">
        <f>IF(AND(G199= "",H199= ""), 0, ROUND(ROUND(I191, 2) * ROUND(IF(H199="",G199,H199),  0), 2))</f>
        <v>0</v>
      </c>
      <c r="K199" s="7">
        <f>K191</f>
        <v>0</v>
      </c>
      <c r="Q199" s="7">
        <f>IF(H191= "", 16838, "")</f>
        <v>16838</v>
      </c>
    </row>
    <row r="200" spans="1:17" x14ac:dyDescent="0.3">
      <c r="A200" s="7" t="s">
        <v>49</v>
      </c>
      <c r="B200" s="21"/>
      <c r="C200" s="7" t="s">
        <v>124</v>
      </c>
      <c r="G200" s="31">
        <v>2</v>
      </c>
      <c r="I200" s="32" t="s">
        <v>107</v>
      </c>
      <c r="J200" s="22"/>
    </row>
    <row r="201" spans="1:17" ht="61.2" hidden="1" x14ac:dyDescent="0.3">
      <c r="A201" s="7" t="s">
        <v>125</v>
      </c>
    </row>
    <row r="202" spans="1:17" x14ac:dyDescent="0.3">
      <c r="A202" s="7" t="s">
        <v>49</v>
      </c>
      <c r="B202" s="21"/>
      <c r="C202" s="7" t="s">
        <v>126</v>
      </c>
      <c r="G202" s="31">
        <v>2</v>
      </c>
      <c r="I202" s="32" t="s">
        <v>107</v>
      </c>
      <c r="J202" s="22"/>
    </row>
    <row r="203" spans="1:17" ht="61.2" hidden="1" x14ac:dyDescent="0.3">
      <c r="A203" s="7" t="s">
        <v>127</v>
      </c>
    </row>
    <row r="204" spans="1:17" ht="24.75" customHeight="1" x14ac:dyDescent="0.3">
      <c r="A204" s="7" t="s">
        <v>49</v>
      </c>
      <c r="B204" s="21"/>
      <c r="C204" s="7" t="s">
        <v>142</v>
      </c>
      <c r="G204" s="31">
        <v>6</v>
      </c>
      <c r="I204" s="32" t="s">
        <v>107</v>
      </c>
      <c r="J204" s="22"/>
    </row>
    <row r="205" spans="1:17" ht="30.6" hidden="1" x14ac:dyDescent="0.3">
      <c r="A205" s="7" t="s">
        <v>70</v>
      </c>
    </row>
    <row r="206" spans="1:17" x14ac:dyDescent="0.3">
      <c r="A206" s="7" t="s">
        <v>49</v>
      </c>
      <c r="B206" s="21"/>
      <c r="C206" s="7" t="s">
        <v>67</v>
      </c>
      <c r="G206" s="31">
        <v>4</v>
      </c>
      <c r="I206" s="32" t="s">
        <v>107</v>
      </c>
      <c r="J206" s="22"/>
    </row>
    <row r="207" spans="1:17" ht="40.799999999999997" hidden="1" x14ac:dyDescent="0.3">
      <c r="A207" s="7" t="s">
        <v>68</v>
      </c>
    </row>
    <row r="208" spans="1:17" hidden="1" x14ac:dyDescent="0.3">
      <c r="A208" s="7" t="s">
        <v>48</v>
      </c>
    </row>
    <row r="209" spans="1:17" hidden="1" x14ac:dyDescent="0.3">
      <c r="A209" s="7" t="s">
        <v>48</v>
      </c>
    </row>
    <row r="210" spans="1:17" hidden="1" x14ac:dyDescent="0.3">
      <c r="A210" s="7" t="s">
        <v>48</v>
      </c>
    </row>
    <row r="211" spans="1:17" hidden="1" x14ac:dyDescent="0.3">
      <c r="A211" s="7" t="s">
        <v>48</v>
      </c>
    </row>
    <row r="212" spans="1:17" hidden="1" x14ac:dyDescent="0.3">
      <c r="A212" s="7" t="s">
        <v>53</v>
      </c>
    </row>
    <row r="213" spans="1:17" x14ac:dyDescent="0.3">
      <c r="A213" s="7" t="s">
        <v>54</v>
      </c>
      <c r="B213" s="33"/>
      <c r="C213" s="75" t="s">
        <v>143</v>
      </c>
      <c r="D213" s="75"/>
      <c r="E213" s="75"/>
      <c r="F213" s="75"/>
      <c r="G213" s="75"/>
      <c r="H213" s="75"/>
      <c r="I213" s="75"/>
      <c r="J213" s="33"/>
    </row>
    <row r="214" spans="1:17" hidden="1" x14ac:dyDescent="0.3">
      <c r="A214" s="7" t="s">
        <v>56</v>
      </c>
    </row>
    <row r="215" spans="1:17" hidden="1" x14ac:dyDescent="0.3">
      <c r="A215" s="7" t="s">
        <v>95</v>
      </c>
    </row>
    <row r="216" spans="1:17" hidden="1" x14ac:dyDescent="0.3">
      <c r="A216" s="7" t="s">
        <v>79</v>
      </c>
    </row>
    <row r="217" spans="1:17" ht="18" customHeight="1" x14ac:dyDescent="0.3">
      <c r="A217" s="7">
        <v>4</v>
      </c>
      <c r="B217" s="16" t="s">
        <v>144</v>
      </c>
      <c r="C217" s="71" t="s">
        <v>97</v>
      </c>
      <c r="D217" s="71"/>
      <c r="E217" s="71"/>
      <c r="F217" s="19"/>
      <c r="G217" s="19"/>
      <c r="H217" s="19"/>
      <c r="I217" s="19"/>
      <c r="J217" s="20"/>
      <c r="K217" s="7"/>
    </row>
    <row r="218" spans="1:17" x14ac:dyDescent="0.3">
      <c r="A218" s="7">
        <v>9</v>
      </c>
      <c r="B218" s="21" t="s">
        <v>145</v>
      </c>
      <c r="C218" s="72" t="s">
        <v>146</v>
      </c>
      <c r="D218" s="73"/>
      <c r="E218" s="73"/>
      <c r="F218" s="23" t="s">
        <v>12</v>
      </c>
      <c r="G218" s="24">
        <f>ROUND(SUM(G219:G221), 0 )</f>
        <v>11</v>
      </c>
      <c r="H218" s="24"/>
      <c r="I218" s="25"/>
      <c r="J218" s="26">
        <f>IF(AND(G218= "",H218= ""), 0, ROUND(ROUND(I218, 2) * ROUND(IF(H218="",G218,H218),  0), 2))</f>
        <v>0</v>
      </c>
      <c r="K218" s="7"/>
      <c r="M218" s="27">
        <v>0.2</v>
      </c>
      <c r="Q218" s="7" t="str">
        <f>IF(H218= "", "", 1032)</f>
        <v/>
      </c>
    </row>
    <row r="219" spans="1:17" hidden="1" x14ac:dyDescent="0.3">
      <c r="A219" s="28" t="s">
        <v>90</v>
      </c>
      <c r="B219" s="22"/>
      <c r="C219" s="74" t="s">
        <v>89</v>
      </c>
      <c r="D219" s="74"/>
      <c r="E219" s="74"/>
      <c r="F219" s="74"/>
      <c r="G219" s="29">
        <v>8</v>
      </c>
      <c r="H219" s="30"/>
      <c r="J219" s="22"/>
    </row>
    <row r="220" spans="1:17" hidden="1" x14ac:dyDescent="0.3">
      <c r="A220" s="28" t="s">
        <v>62</v>
      </c>
      <c r="B220" s="22"/>
      <c r="C220" s="74" t="s">
        <v>61</v>
      </c>
      <c r="D220" s="74"/>
      <c r="E220" s="74"/>
      <c r="F220" s="74"/>
      <c r="G220" s="29">
        <v>2</v>
      </c>
      <c r="H220" s="30"/>
      <c r="J220" s="22"/>
    </row>
    <row r="221" spans="1:17" hidden="1" x14ac:dyDescent="0.3">
      <c r="A221" s="28" t="s">
        <v>64</v>
      </c>
      <c r="B221" s="22"/>
      <c r="C221" s="74" t="s">
        <v>63</v>
      </c>
      <c r="D221" s="74"/>
      <c r="E221" s="74"/>
      <c r="F221" s="74"/>
      <c r="G221" s="29">
        <v>1</v>
      </c>
      <c r="H221" s="30"/>
      <c r="J221" s="22"/>
    </row>
    <row r="222" spans="1:17" hidden="1" x14ac:dyDescent="0.3">
      <c r="G222" s="34">
        <f>G219</f>
        <v>8</v>
      </c>
      <c r="H222" s="34" t="str">
        <f>IF(H219= "", "", H219)</f>
        <v/>
      </c>
      <c r="J222" s="34">
        <f>IF(AND(G222= "",H222= ""), 0, ROUND(ROUND(I218, 2) * ROUND(IF(H222="",G222,H222),  0), 2))</f>
        <v>0</v>
      </c>
      <c r="K222" s="7">
        <f>K218</f>
        <v>0</v>
      </c>
      <c r="Q222" s="7">
        <f>IF(H218= "", 17657, "")</f>
        <v>17657</v>
      </c>
    </row>
    <row r="223" spans="1:17" hidden="1" x14ac:dyDescent="0.3">
      <c r="G223" s="34">
        <f>G220</f>
        <v>2</v>
      </c>
      <c r="H223" s="34" t="str">
        <f>IF(H220= "", "", H220)</f>
        <v/>
      </c>
      <c r="J223" s="34">
        <f>IF(AND(G223= "",H223= ""), 0, ROUND(ROUND(I218, 2) * ROUND(IF(H223="",G223,H223),  0), 2))</f>
        <v>0</v>
      </c>
      <c r="K223" s="7">
        <f>K218</f>
        <v>0</v>
      </c>
      <c r="Q223" s="7">
        <f>IF(H218= "", 17657, "")</f>
        <v>17657</v>
      </c>
    </row>
    <row r="224" spans="1:17" hidden="1" x14ac:dyDescent="0.3">
      <c r="G224" s="34">
        <f>G221</f>
        <v>1</v>
      </c>
      <c r="H224" s="34" t="str">
        <f>IF(H221= "", "", H221)</f>
        <v/>
      </c>
      <c r="J224" s="34">
        <f>IF(AND(G224= "",H224= ""), 0, ROUND(ROUND(I218, 2) * ROUND(IF(H224="",G224,H224),  0), 2))</f>
        <v>0</v>
      </c>
      <c r="K224" s="7">
        <f>K218</f>
        <v>0</v>
      </c>
      <c r="Q224" s="7">
        <f>IF(H218= "", 17657, "")</f>
        <v>17657</v>
      </c>
    </row>
    <row r="225" spans="1:17" hidden="1" x14ac:dyDescent="0.3">
      <c r="A225" s="7" t="s">
        <v>48</v>
      </c>
    </row>
    <row r="226" spans="1:17" hidden="1" x14ac:dyDescent="0.3">
      <c r="A226" s="7" t="s">
        <v>48</v>
      </c>
    </row>
    <row r="227" spans="1:17" hidden="1" x14ac:dyDescent="0.3">
      <c r="A227" s="7" t="s">
        <v>48</v>
      </c>
    </row>
    <row r="228" spans="1:17" hidden="1" x14ac:dyDescent="0.3">
      <c r="A228" s="7" t="s">
        <v>48</v>
      </c>
    </row>
    <row r="229" spans="1:17" x14ac:dyDescent="0.3">
      <c r="A229" s="7" t="s">
        <v>49</v>
      </c>
      <c r="B229" s="21"/>
      <c r="C229" s="7" t="s">
        <v>147</v>
      </c>
      <c r="G229" s="31">
        <v>8</v>
      </c>
      <c r="I229" s="32" t="s">
        <v>107</v>
      </c>
      <c r="J229" s="22"/>
    </row>
    <row r="230" spans="1:17" ht="40.799999999999997" hidden="1" x14ac:dyDescent="0.3">
      <c r="A230" s="7" t="s">
        <v>92</v>
      </c>
    </row>
    <row r="231" spans="1:17" x14ac:dyDescent="0.3">
      <c r="A231" s="7" t="s">
        <v>49</v>
      </c>
      <c r="B231" s="21"/>
      <c r="C231" s="7" t="s">
        <v>71</v>
      </c>
      <c r="G231" s="31">
        <v>2</v>
      </c>
      <c r="I231" s="32" t="s">
        <v>107</v>
      </c>
      <c r="J231" s="22"/>
    </row>
    <row r="232" spans="1:17" ht="61.2" hidden="1" x14ac:dyDescent="0.3">
      <c r="A232" s="7" t="s">
        <v>72</v>
      </c>
    </row>
    <row r="233" spans="1:17" x14ac:dyDescent="0.3">
      <c r="A233" s="7" t="s">
        <v>49</v>
      </c>
      <c r="B233" s="21"/>
      <c r="C233" s="7" t="s">
        <v>73</v>
      </c>
      <c r="G233" s="31">
        <v>1</v>
      </c>
      <c r="I233" s="32" t="s">
        <v>107</v>
      </c>
      <c r="J233" s="22"/>
    </row>
    <row r="234" spans="1:17" ht="51" hidden="1" x14ac:dyDescent="0.3">
      <c r="A234" s="7" t="s">
        <v>74</v>
      </c>
    </row>
    <row r="235" spans="1:17" hidden="1" x14ac:dyDescent="0.3">
      <c r="A235" s="7" t="s">
        <v>53</v>
      </c>
    </row>
    <row r="236" spans="1:17" x14ac:dyDescent="0.3">
      <c r="A236" s="7" t="s">
        <v>54</v>
      </c>
      <c r="B236" s="33"/>
      <c r="C236" s="75" t="s">
        <v>75</v>
      </c>
      <c r="D236" s="75"/>
      <c r="E236" s="75"/>
      <c r="F236" s="75"/>
      <c r="G236" s="75"/>
      <c r="H236" s="75"/>
      <c r="I236" s="75"/>
      <c r="J236" s="33"/>
    </row>
    <row r="237" spans="1:17" hidden="1" x14ac:dyDescent="0.3">
      <c r="A237" s="7" t="s">
        <v>56</v>
      </c>
    </row>
    <row r="238" spans="1:17" x14ac:dyDescent="0.3">
      <c r="A238" s="7">
        <v>9</v>
      </c>
      <c r="B238" s="21" t="s">
        <v>148</v>
      </c>
      <c r="C238" s="72" t="s">
        <v>149</v>
      </c>
      <c r="D238" s="73"/>
      <c r="E238" s="73"/>
      <c r="F238" s="23" t="s">
        <v>12</v>
      </c>
      <c r="G238" s="24">
        <v>1</v>
      </c>
      <c r="H238" s="24"/>
      <c r="I238" s="25"/>
      <c r="J238" s="26">
        <f>IF(AND(G238= "",H238= ""), 0, ROUND(ROUND(I238, 2) * ROUND(IF(H238="",G238,H238),  0), 2))</f>
        <v>0</v>
      </c>
      <c r="K238" s="7"/>
      <c r="M238" s="27">
        <v>0.2</v>
      </c>
      <c r="Q238" s="7">
        <v>17657</v>
      </c>
    </row>
    <row r="239" spans="1:17" x14ac:dyDescent="0.3">
      <c r="A239" s="28" t="s">
        <v>151</v>
      </c>
      <c r="B239" s="33"/>
      <c r="C239" s="75" t="s">
        <v>150</v>
      </c>
      <c r="D239" s="75"/>
      <c r="E239" s="75"/>
      <c r="F239" s="75"/>
      <c r="G239" s="75"/>
      <c r="H239" s="75"/>
      <c r="I239" s="75"/>
      <c r="J239" s="33"/>
    </row>
    <row r="240" spans="1:17" hidden="1" x14ac:dyDescent="0.3">
      <c r="A240" s="7" t="s">
        <v>48</v>
      </c>
    </row>
    <row r="241" spans="1:17" hidden="1" x14ac:dyDescent="0.3">
      <c r="A241" s="7" t="s">
        <v>48</v>
      </c>
    </row>
    <row r="242" spans="1:17" hidden="1" x14ac:dyDescent="0.3">
      <c r="A242" s="7" t="s">
        <v>53</v>
      </c>
    </row>
    <row r="243" spans="1:17" x14ac:dyDescent="0.3">
      <c r="A243" s="7" t="s">
        <v>54</v>
      </c>
      <c r="B243" s="33"/>
      <c r="C243" s="75" t="s">
        <v>152</v>
      </c>
      <c r="D243" s="75"/>
      <c r="E243" s="75"/>
      <c r="F243" s="75"/>
      <c r="G243" s="75"/>
      <c r="H243" s="75"/>
      <c r="I243" s="75"/>
      <c r="J243" s="33"/>
    </row>
    <row r="244" spans="1:17" hidden="1" x14ac:dyDescent="0.3">
      <c r="A244" s="7" t="s">
        <v>56</v>
      </c>
    </row>
    <row r="245" spans="1:17" hidden="1" x14ac:dyDescent="0.3">
      <c r="A245" s="7" t="s">
        <v>79</v>
      </c>
    </row>
    <row r="246" spans="1:17" x14ac:dyDescent="0.3">
      <c r="A246" s="7">
        <v>4</v>
      </c>
      <c r="B246" s="16" t="s">
        <v>153</v>
      </c>
      <c r="C246" s="71" t="s">
        <v>154</v>
      </c>
      <c r="D246" s="71"/>
      <c r="E246" s="71"/>
      <c r="F246" s="19"/>
      <c r="G246" s="19"/>
      <c r="H246" s="19"/>
      <c r="I246" s="19"/>
      <c r="J246" s="20"/>
      <c r="K246" s="7"/>
    </row>
    <row r="247" spans="1:17" x14ac:dyDescent="0.3">
      <c r="A247" s="7">
        <v>9</v>
      </c>
      <c r="B247" s="21" t="s">
        <v>155</v>
      </c>
      <c r="C247" s="72" t="s">
        <v>156</v>
      </c>
      <c r="D247" s="73"/>
      <c r="E247" s="73"/>
      <c r="F247" s="23" t="s">
        <v>45</v>
      </c>
      <c r="G247" s="24">
        <f>ROUND(SUM(G248:G249), 0 )</f>
        <v>2</v>
      </c>
      <c r="H247" s="24"/>
      <c r="I247" s="25"/>
      <c r="J247" s="26">
        <f>IF(AND(G247= "",H247= ""), 0, ROUND(ROUND(I247, 2) * ROUND(IF(H247="",G247,H247),  0), 2))</f>
        <v>0</v>
      </c>
      <c r="K247" s="7"/>
      <c r="M247" s="27">
        <v>0.2</v>
      </c>
      <c r="Q247" s="7" t="str">
        <f>IF(H247= "", "", 1032)</f>
        <v/>
      </c>
    </row>
    <row r="248" spans="1:17" hidden="1" x14ac:dyDescent="0.3">
      <c r="A248" s="28" t="s">
        <v>90</v>
      </c>
      <c r="B248" s="22"/>
      <c r="C248" s="74" t="s">
        <v>89</v>
      </c>
      <c r="D248" s="74"/>
      <c r="E248" s="74"/>
      <c r="F248" s="74"/>
      <c r="G248" s="29">
        <v>1</v>
      </c>
      <c r="H248" s="30"/>
      <c r="J248" s="22"/>
    </row>
    <row r="249" spans="1:17" hidden="1" x14ac:dyDescent="0.3">
      <c r="A249" s="28" t="s">
        <v>66</v>
      </c>
      <c r="B249" s="22"/>
      <c r="C249" s="74" t="s">
        <v>65</v>
      </c>
      <c r="D249" s="74"/>
      <c r="E249" s="74"/>
      <c r="F249" s="74"/>
      <c r="G249" s="29">
        <v>1</v>
      </c>
      <c r="H249" s="30"/>
      <c r="J249" s="22"/>
    </row>
    <row r="250" spans="1:17" hidden="1" x14ac:dyDescent="0.3">
      <c r="G250" s="34">
        <f>G248</f>
        <v>1</v>
      </c>
      <c r="H250" s="34" t="str">
        <f>IF(H248= "", "", H248)</f>
        <v/>
      </c>
      <c r="J250" s="34">
        <f>IF(AND(G250= "",H250= ""), 0, ROUND(ROUND(I247, 2) * ROUND(IF(H250="",G250,H250),  0), 2))</f>
        <v>0</v>
      </c>
      <c r="K250" s="7">
        <f>K247</f>
        <v>0</v>
      </c>
      <c r="Q250" s="7">
        <f>IF(H247= "", 17657, "")</f>
        <v>17657</v>
      </c>
    </row>
    <row r="251" spans="1:17" hidden="1" x14ac:dyDescent="0.3">
      <c r="G251" s="34">
        <f>G249</f>
        <v>1</v>
      </c>
      <c r="H251" s="34" t="str">
        <f>IF(H249= "", "", H249)</f>
        <v/>
      </c>
      <c r="J251" s="34">
        <f>IF(AND(G251= "",H251= ""), 0, ROUND(ROUND(I247, 2) * ROUND(IF(H251="",G251,H251),  0), 2))</f>
        <v>0</v>
      </c>
      <c r="K251" s="7">
        <f>K247</f>
        <v>0</v>
      </c>
      <c r="Q251" s="7">
        <f>IF(H247= "", 16838, "")</f>
        <v>16838</v>
      </c>
    </row>
    <row r="252" spans="1:17" hidden="1" x14ac:dyDescent="0.3">
      <c r="A252" s="7" t="s">
        <v>48</v>
      </c>
    </row>
    <row r="253" spans="1:17" hidden="1" x14ac:dyDescent="0.3">
      <c r="A253" s="7" t="s">
        <v>48</v>
      </c>
    </row>
    <row r="254" spans="1:17" ht="20.7" customHeight="1" x14ac:dyDescent="0.3">
      <c r="A254" s="7" t="s">
        <v>49</v>
      </c>
      <c r="B254" s="21"/>
      <c r="C254" s="7" t="s">
        <v>157</v>
      </c>
      <c r="G254" s="31">
        <v>1</v>
      </c>
      <c r="I254" s="32" t="s">
        <v>51</v>
      </c>
      <c r="J254" s="22"/>
    </row>
    <row r="255" spans="1:17" ht="40.799999999999997" hidden="1" x14ac:dyDescent="0.3">
      <c r="A255" s="7" t="s">
        <v>92</v>
      </c>
    </row>
    <row r="256" spans="1:17" x14ac:dyDescent="0.3">
      <c r="A256" s="7" t="s">
        <v>49</v>
      </c>
      <c r="B256" s="21"/>
      <c r="C256" s="7" t="s">
        <v>69</v>
      </c>
      <c r="G256" s="31">
        <v>1</v>
      </c>
      <c r="I256" s="32" t="s">
        <v>51</v>
      </c>
      <c r="J256" s="22"/>
    </row>
    <row r="257" spans="1:17" ht="30.6" hidden="1" x14ac:dyDescent="0.3">
      <c r="A257" s="7" t="s">
        <v>70</v>
      </c>
    </row>
    <row r="258" spans="1:17" hidden="1" x14ac:dyDescent="0.3">
      <c r="A258" s="7" t="s">
        <v>53</v>
      </c>
    </row>
    <row r="259" spans="1:17" x14ac:dyDescent="0.3">
      <c r="A259" s="7" t="s">
        <v>54</v>
      </c>
      <c r="B259" s="33"/>
      <c r="C259" s="75" t="s">
        <v>75</v>
      </c>
      <c r="D259" s="75"/>
      <c r="E259" s="75"/>
      <c r="F259" s="75"/>
      <c r="G259" s="75"/>
      <c r="H259" s="75"/>
      <c r="I259" s="75"/>
      <c r="J259" s="33"/>
    </row>
    <row r="260" spans="1:17" hidden="1" x14ac:dyDescent="0.3">
      <c r="A260" s="7" t="s">
        <v>56</v>
      </c>
    </row>
    <row r="261" spans="1:17" x14ac:dyDescent="0.3">
      <c r="A261" s="7">
        <v>9</v>
      </c>
      <c r="B261" s="21" t="s">
        <v>158</v>
      </c>
      <c r="C261" s="72" t="s">
        <v>159</v>
      </c>
      <c r="D261" s="73"/>
      <c r="E261" s="73"/>
      <c r="F261" s="23" t="s">
        <v>12</v>
      </c>
      <c r="G261" s="24">
        <f>ROUND(SUM(G262:G263), 0 )</f>
        <v>2</v>
      </c>
      <c r="H261" s="24"/>
      <c r="I261" s="25"/>
      <c r="J261" s="26">
        <f>IF(AND(G261= "",H261= ""), 0, ROUND(ROUND(I261, 2) * ROUND(IF(H261="",G261,H261),  0), 2))</f>
        <v>0</v>
      </c>
      <c r="K261" s="7"/>
      <c r="M261" s="27">
        <v>0.2</v>
      </c>
      <c r="Q261" s="7" t="str">
        <f>IF(H261= "", "", 1032)</f>
        <v/>
      </c>
    </row>
    <row r="262" spans="1:17" hidden="1" x14ac:dyDescent="0.3">
      <c r="A262" s="28" t="s">
        <v>90</v>
      </c>
      <c r="B262" s="22"/>
      <c r="C262" s="74" t="s">
        <v>89</v>
      </c>
      <c r="D262" s="74"/>
      <c r="E262" s="74"/>
      <c r="F262" s="74"/>
      <c r="G262" s="29">
        <v>1</v>
      </c>
      <c r="H262" s="30"/>
      <c r="J262" s="22"/>
    </row>
    <row r="263" spans="1:17" hidden="1" x14ac:dyDescent="0.3">
      <c r="A263" s="28" t="s">
        <v>66</v>
      </c>
      <c r="B263" s="22"/>
      <c r="C263" s="74" t="s">
        <v>65</v>
      </c>
      <c r="D263" s="74"/>
      <c r="E263" s="74"/>
      <c r="F263" s="74"/>
      <c r="G263" s="29">
        <v>1</v>
      </c>
      <c r="H263" s="30"/>
      <c r="J263" s="22"/>
    </row>
    <row r="264" spans="1:17" hidden="1" x14ac:dyDescent="0.3">
      <c r="G264" s="34">
        <f>G262</f>
        <v>1</v>
      </c>
      <c r="H264" s="34" t="str">
        <f>IF(H262= "", "", H262)</f>
        <v/>
      </c>
      <c r="J264" s="34">
        <f>IF(AND(G264= "",H264= ""), 0, ROUND(ROUND(I261, 2) * ROUND(IF(H264="",G264,H264),  0), 2))</f>
        <v>0</v>
      </c>
      <c r="K264" s="7">
        <f>K261</f>
        <v>0</v>
      </c>
      <c r="Q264" s="7">
        <f>IF(H261= "", 17657, "")</f>
        <v>17657</v>
      </c>
    </row>
    <row r="265" spans="1:17" hidden="1" x14ac:dyDescent="0.3">
      <c r="G265" s="34">
        <f>G263</f>
        <v>1</v>
      </c>
      <c r="H265" s="34" t="str">
        <f>IF(H263= "", "", H263)</f>
        <v/>
      </c>
      <c r="J265" s="34">
        <f>IF(AND(G265= "",H265= ""), 0, ROUND(ROUND(I261, 2) * ROUND(IF(H265="",G265,H265),  0), 2))</f>
        <v>0</v>
      </c>
      <c r="K265" s="7">
        <f>K261</f>
        <v>0</v>
      </c>
      <c r="Q265" s="7">
        <f>IF(H261= "", 16838, "")</f>
        <v>16838</v>
      </c>
    </row>
    <row r="266" spans="1:17" hidden="1" x14ac:dyDescent="0.3">
      <c r="A266" s="7" t="s">
        <v>48</v>
      </c>
    </row>
    <row r="267" spans="1:17" hidden="1" x14ac:dyDescent="0.3">
      <c r="A267" s="7" t="s">
        <v>48</v>
      </c>
    </row>
    <row r="268" spans="1:17" ht="20.7" customHeight="1" x14ac:dyDescent="0.3">
      <c r="A268" s="7" t="s">
        <v>49</v>
      </c>
      <c r="B268" s="21"/>
      <c r="C268" s="7" t="s">
        <v>157</v>
      </c>
      <c r="G268" s="31">
        <v>1</v>
      </c>
      <c r="I268" s="32" t="s">
        <v>107</v>
      </c>
      <c r="J268" s="22"/>
    </row>
    <row r="269" spans="1:17" ht="40.799999999999997" hidden="1" x14ac:dyDescent="0.3">
      <c r="A269" s="7" t="s">
        <v>92</v>
      </c>
    </row>
    <row r="270" spans="1:17" x14ac:dyDescent="0.3">
      <c r="A270" s="7" t="s">
        <v>49</v>
      </c>
      <c r="B270" s="21"/>
      <c r="C270" s="7" t="s">
        <v>69</v>
      </c>
      <c r="G270" s="31">
        <v>1</v>
      </c>
      <c r="I270" s="32" t="s">
        <v>107</v>
      </c>
      <c r="J270" s="22"/>
    </row>
    <row r="271" spans="1:17" ht="30.6" hidden="1" x14ac:dyDescent="0.3">
      <c r="A271" s="7" t="s">
        <v>70</v>
      </c>
    </row>
    <row r="272" spans="1:17" hidden="1" x14ac:dyDescent="0.3">
      <c r="A272" s="7" t="s">
        <v>53</v>
      </c>
    </row>
    <row r="273" spans="1:17" x14ac:dyDescent="0.3">
      <c r="A273" s="7" t="s">
        <v>54</v>
      </c>
      <c r="B273" s="33"/>
      <c r="C273" s="75" t="s">
        <v>75</v>
      </c>
      <c r="D273" s="75"/>
      <c r="E273" s="75"/>
      <c r="F273" s="75"/>
      <c r="G273" s="75"/>
      <c r="H273" s="75"/>
      <c r="I273" s="75"/>
      <c r="J273" s="33"/>
    </row>
    <row r="274" spans="1:17" hidden="1" x14ac:dyDescent="0.3">
      <c r="A274" s="7" t="s">
        <v>56</v>
      </c>
    </row>
    <row r="275" spans="1:17" x14ac:dyDescent="0.3">
      <c r="A275" s="7">
        <v>9</v>
      </c>
      <c r="B275" s="21" t="s">
        <v>160</v>
      </c>
      <c r="C275" s="72" t="s">
        <v>161</v>
      </c>
      <c r="D275" s="73"/>
      <c r="E275" s="73"/>
      <c r="F275" s="23" t="s">
        <v>12</v>
      </c>
      <c r="G275" s="24">
        <f>ROUND(SUM(G276:G277), 0 )</f>
        <v>3</v>
      </c>
      <c r="H275" s="24"/>
      <c r="I275" s="25"/>
      <c r="J275" s="26">
        <f>IF(AND(G275= "",H275= ""), 0, ROUND(ROUND(I275, 2) * ROUND(IF(H275="",G275,H275),  0), 2))</f>
        <v>0</v>
      </c>
      <c r="K275" s="7"/>
      <c r="M275" s="27">
        <v>0.2</v>
      </c>
      <c r="Q275" s="7" t="str">
        <f>IF(H275= "", "", 1032)</f>
        <v/>
      </c>
    </row>
    <row r="276" spans="1:17" hidden="1" x14ac:dyDescent="0.3">
      <c r="A276" s="28" t="s">
        <v>90</v>
      </c>
      <c r="B276" s="22"/>
      <c r="C276" s="74" t="s">
        <v>89</v>
      </c>
      <c r="D276" s="74"/>
      <c r="E276" s="74"/>
      <c r="F276" s="74"/>
      <c r="G276" s="29">
        <v>2</v>
      </c>
      <c r="H276" s="30"/>
      <c r="J276" s="22"/>
    </row>
    <row r="277" spans="1:17" hidden="1" x14ac:dyDescent="0.3">
      <c r="A277" s="28" t="s">
        <v>66</v>
      </c>
      <c r="B277" s="22"/>
      <c r="C277" s="74" t="s">
        <v>65</v>
      </c>
      <c r="D277" s="74"/>
      <c r="E277" s="74"/>
      <c r="F277" s="74"/>
      <c r="G277" s="29">
        <v>1</v>
      </c>
      <c r="H277" s="30"/>
      <c r="J277" s="22"/>
    </row>
    <row r="278" spans="1:17" hidden="1" x14ac:dyDescent="0.3">
      <c r="G278" s="34">
        <f>G276</f>
        <v>2</v>
      </c>
      <c r="H278" s="34" t="str">
        <f>IF(H276= "", "", H276)</f>
        <v/>
      </c>
      <c r="J278" s="34">
        <f>IF(AND(G278= "",H278= ""), 0, ROUND(ROUND(I275, 2) * ROUND(IF(H278="",G278,H278),  0), 2))</f>
        <v>0</v>
      </c>
      <c r="K278" s="7">
        <f>K275</f>
        <v>0</v>
      </c>
      <c r="Q278" s="7">
        <f>IF(H275= "", 17657, "")</f>
        <v>17657</v>
      </c>
    </row>
    <row r="279" spans="1:17" hidden="1" x14ac:dyDescent="0.3">
      <c r="G279" s="34">
        <f>G277</f>
        <v>1</v>
      </c>
      <c r="H279" s="34" t="str">
        <f>IF(H277= "", "", H277)</f>
        <v/>
      </c>
      <c r="J279" s="34">
        <f>IF(AND(G279= "",H279= ""), 0, ROUND(ROUND(I275, 2) * ROUND(IF(H279="",G279,H279),  0), 2))</f>
        <v>0</v>
      </c>
      <c r="K279" s="7">
        <f>K275</f>
        <v>0</v>
      </c>
      <c r="Q279" s="7">
        <f>IF(H275= "", 16838, "")</f>
        <v>16838</v>
      </c>
    </row>
    <row r="280" spans="1:17" hidden="1" x14ac:dyDescent="0.3">
      <c r="A280" s="7" t="s">
        <v>48</v>
      </c>
    </row>
    <row r="281" spans="1:17" hidden="1" x14ac:dyDescent="0.3">
      <c r="A281" s="7" t="s">
        <v>48</v>
      </c>
    </row>
    <row r="282" spans="1:17" ht="20.7" customHeight="1" x14ac:dyDescent="0.3">
      <c r="A282" s="7" t="s">
        <v>49</v>
      </c>
      <c r="B282" s="21"/>
      <c r="C282" s="7" t="s">
        <v>157</v>
      </c>
      <c r="G282" s="31">
        <v>2</v>
      </c>
      <c r="I282" s="32" t="s">
        <v>107</v>
      </c>
      <c r="J282" s="22"/>
    </row>
    <row r="283" spans="1:17" ht="40.799999999999997" hidden="1" x14ac:dyDescent="0.3">
      <c r="A283" s="7" t="s">
        <v>92</v>
      </c>
    </row>
    <row r="284" spans="1:17" x14ac:dyDescent="0.3">
      <c r="A284" s="7" t="s">
        <v>49</v>
      </c>
      <c r="B284" s="21"/>
      <c r="C284" s="7" t="s">
        <v>69</v>
      </c>
      <c r="G284" s="31">
        <v>1</v>
      </c>
      <c r="I284" s="32" t="s">
        <v>107</v>
      </c>
      <c r="J284" s="22"/>
    </row>
    <row r="285" spans="1:17" ht="30.6" hidden="1" x14ac:dyDescent="0.3">
      <c r="A285" s="7" t="s">
        <v>70</v>
      </c>
    </row>
    <row r="286" spans="1:17" hidden="1" x14ac:dyDescent="0.3">
      <c r="A286" s="7" t="s">
        <v>53</v>
      </c>
    </row>
    <row r="287" spans="1:17" x14ac:dyDescent="0.3">
      <c r="A287" s="7" t="s">
        <v>54</v>
      </c>
      <c r="B287" s="33"/>
      <c r="C287" s="75" t="s">
        <v>75</v>
      </c>
      <c r="D287" s="75"/>
      <c r="E287" s="75"/>
      <c r="F287" s="75"/>
      <c r="G287" s="75"/>
      <c r="H287" s="75"/>
      <c r="I287" s="75"/>
      <c r="J287" s="33"/>
    </row>
    <row r="288" spans="1:17" hidden="1" x14ac:dyDescent="0.3">
      <c r="A288" s="7" t="s">
        <v>56</v>
      </c>
    </row>
    <row r="289" spans="1:17" x14ac:dyDescent="0.3">
      <c r="A289" s="7">
        <v>9</v>
      </c>
      <c r="B289" s="21" t="s">
        <v>162</v>
      </c>
      <c r="C289" s="72" t="s">
        <v>163</v>
      </c>
      <c r="D289" s="73"/>
      <c r="E289" s="73"/>
      <c r="F289" s="23" t="s">
        <v>45</v>
      </c>
      <c r="G289" s="24">
        <f>ROUND(SUM(G290:G291), 0 )</f>
        <v>3</v>
      </c>
      <c r="H289" s="24"/>
      <c r="I289" s="25"/>
      <c r="J289" s="26">
        <f>IF(AND(G289= "",H289= ""), 0, ROUND(ROUND(I289, 2) * ROUND(IF(H289="",G289,H289),  0), 2))</f>
        <v>0</v>
      </c>
      <c r="K289" s="7"/>
      <c r="M289" s="27">
        <v>0.2</v>
      </c>
      <c r="Q289" s="7" t="str">
        <f>IF(H289= "", "", 1032)</f>
        <v/>
      </c>
    </row>
    <row r="290" spans="1:17" hidden="1" x14ac:dyDescent="0.3">
      <c r="A290" s="28" t="s">
        <v>47</v>
      </c>
      <c r="B290" s="22"/>
      <c r="C290" s="74" t="s">
        <v>46</v>
      </c>
      <c r="D290" s="74"/>
      <c r="E290" s="74"/>
      <c r="F290" s="74"/>
      <c r="G290" s="29">
        <v>2</v>
      </c>
      <c r="H290" s="30"/>
      <c r="J290" s="22"/>
    </row>
    <row r="291" spans="1:17" hidden="1" x14ac:dyDescent="0.3">
      <c r="A291" s="28" t="s">
        <v>66</v>
      </c>
      <c r="B291" s="22"/>
      <c r="C291" s="74" t="s">
        <v>65</v>
      </c>
      <c r="D291" s="74"/>
      <c r="E291" s="74"/>
      <c r="F291" s="74"/>
      <c r="G291" s="29">
        <v>1</v>
      </c>
      <c r="H291" s="30"/>
      <c r="J291" s="22"/>
    </row>
    <row r="292" spans="1:17" hidden="1" x14ac:dyDescent="0.3">
      <c r="G292" s="34">
        <f>G290</f>
        <v>2</v>
      </c>
      <c r="H292" s="34" t="str">
        <f>IF(H290= "", "", H290)</f>
        <v/>
      </c>
      <c r="J292" s="34">
        <f>IF(AND(G292= "",H292= ""), 0, ROUND(ROUND(I289, 2) * ROUND(IF(H292="",G292,H292),  0), 2))</f>
        <v>0</v>
      </c>
      <c r="K292" s="7">
        <f>K289</f>
        <v>0</v>
      </c>
      <c r="Q292" s="7">
        <f>IF(H289= "", 17657, "")</f>
        <v>17657</v>
      </c>
    </row>
    <row r="293" spans="1:17" hidden="1" x14ac:dyDescent="0.3">
      <c r="G293" s="34">
        <f>G291</f>
        <v>1</v>
      </c>
      <c r="H293" s="34" t="str">
        <f>IF(H291= "", "", H291)</f>
        <v/>
      </c>
      <c r="J293" s="34">
        <f>IF(AND(G293= "",H293= ""), 0, ROUND(ROUND(I289, 2) * ROUND(IF(H293="",G293,H293),  0), 2))</f>
        <v>0</v>
      </c>
      <c r="K293" s="7">
        <f>K289</f>
        <v>0</v>
      </c>
      <c r="Q293" s="7">
        <f>IF(H289= "", 16838, "")</f>
        <v>16838</v>
      </c>
    </row>
    <row r="294" spans="1:17" hidden="1" x14ac:dyDescent="0.3">
      <c r="A294" s="7" t="s">
        <v>48</v>
      </c>
    </row>
    <row r="295" spans="1:17" hidden="1" x14ac:dyDescent="0.3">
      <c r="A295" s="7" t="s">
        <v>48</v>
      </c>
    </row>
    <row r="296" spans="1:17" ht="20.7" customHeight="1" x14ac:dyDescent="0.3">
      <c r="A296" s="7" t="s">
        <v>49</v>
      </c>
      <c r="B296" s="21"/>
      <c r="C296" s="7" t="s">
        <v>164</v>
      </c>
      <c r="G296" s="31">
        <v>2</v>
      </c>
      <c r="I296" s="32" t="s">
        <v>51</v>
      </c>
      <c r="J296" s="22"/>
    </row>
    <row r="297" spans="1:17" ht="40.799999999999997" hidden="1" x14ac:dyDescent="0.3">
      <c r="A297" s="7" t="s">
        <v>52</v>
      </c>
    </row>
    <row r="298" spans="1:17" x14ac:dyDescent="0.3">
      <c r="A298" s="7" t="s">
        <v>49</v>
      </c>
      <c r="B298" s="21"/>
      <c r="C298" s="7" t="s">
        <v>69</v>
      </c>
      <c r="G298" s="31">
        <v>1</v>
      </c>
      <c r="I298" s="32" t="s">
        <v>51</v>
      </c>
      <c r="J298" s="22"/>
    </row>
    <row r="299" spans="1:17" ht="30.6" hidden="1" x14ac:dyDescent="0.3">
      <c r="A299" s="7" t="s">
        <v>70</v>
      </c>
    </row>
    <row r="300" spans="1:17" hidden="1" x14ac:dyDescent="0.3">
      <c r="A300" s="7" t="s">
        <v>53</v>
      </c>
    </row>
    <row r="301" spans="1:17" x14ac:dyDescent="0.3">
      <c r="A301" s="7" t="s">
        <v>54</v>
      </c>
      <c r="B301" s="33"/>
      <c r="C301" s="75" t="s">
        <v>75</v>
      </c>
      <c r="D301" s="75"/>
      <c r="E301" s="75"/>
      <c r="F301" s="75"/>
      <c r="G301" s="75"/>
      <c r="H301" s="75"/>
      <c r="I301" s="75"/>
      <c r="J301" s="33"/>
    </row>
    <row r="302" spans="1:17" hidden="1" x14ac:dyDescent="0.3">
      <c r="A302" s="7" t="s">
        <v>56</v>
      </c>
    </row>
    <row r="303" spans="1:17" x14ac:dyDescent="0.3">
      <c r="A303" s="7">
        <v>9</v>
      </c>
      <c r="B303" s="21" t="s">
        <v>165</v>
      </c>
      <c r="C303" s="72" t="s">
        <v>166</v>
      </c>
      <c r="D303" s="73"/>
      <c r="E303" s="73"/>
      <c r="F303" s="23" t="s">
        <v>45</v>
      </c>
      <c r="G303" s="24">
        <f>ROUND(SUM(G304:G305), 0 )</f>
        <v>2</v>
      </c>
      <c r="H303" s="24"/>
      <c r="I303" s="25"/>
      <c r="J303" s="26">
        <f>IF(AND(G303= "",H303= ""), 0, ROUND(ROUND(I303, 2) * ROUND(IF(H303="",G303,H303),  0), 2))</f>
        <v>0</v>
      </c>
      <c r="K303" s="7"/>
      <c r="M303" s="27">
        <v>0.2</v>
      </c>
      <c r="Q303" s="7" t="str">
        <f>IF(H303= "", "", 1032)</f>
        <v/>
      </c>
    </row>
    <row r="304" spans="1:17" hidden="1" x14ac:dyDescent="0.3">
      <c r="A304" s="28" t="s">
        <v>90</v>
      </c>
      <c r="B304" s="22"/>
      <c r="C304" s="74" t="s">
        <v>89</v>
      </c>
      <c r="D304" s="74"/>
      <c r="E304" s="74"/>
      <c r="F304" s="74"/>
      <c r="G304" s="29">
        <v>1</v>
      </c>
      <c r="H304" s="30"/>
      <c r="J304" s="22"/>
    </row>
    <row r="305" spans="1:17" hidden="1" x14ac:dyDescent="0.3">
      <c r="A305" s="28" t="s">
        <v>66</v>
      </c>
      <c r="B305" s="22"/>
      <c r="C305" s="74" t="s">
        <v>65</v>
      </c>
      <c r="D305" s="74"/>
      <c r="E305" s="74"/>
      <c r="F305" s="74"/>
      <c r="G305" s="29">
        <v>1</v>
      </c>
      <c r="H305" s="30"/>
      <c r="J305" s="22"/>
    </row>
    <row r="306" spans="1:17" hidden="1" x14ac:dyDescent="0.3">
      <c r="G306" s="34">
        <f>G304</f>
        <v>1</v>
      </c>
      <c r="H306" s="34" t="str">
        <f>IF(H304= "", "", H304)</f>
        <v/>
      </c>
      <c r="J306" s="34">
        <f>IF(AND(G306= "",H306= ""), 0, ROUND(ROUND(I303, 2) * ROUND(IF(H306="",G306,H306),  0), 2))</f>
        <v>0</v>
      </c>
      <c r="K306" s="7">
        <f>K303</f>
        <v>0</v>
      </c>
      <c r="Q306" s="7">
        <f>IF(H303= "", 17657, "")</f>
        <v>17657</v>
      </c>
    </row>
    <row r="307" spans="1:17" hidden="1" x14ac:dyDescent="0.3">
      <c r="G307" s="34">
        <f>G305</f>
        <v>1</v>
      </c>
      <c r="H307" s="34" t="str">
        <f>IF(H305= "", "", H305)</f>
        <v/>
      </c>
      <c r="J307" s="34">
        <f>IF(AND(G307= "",H307= ""), 0, ROUND(ROUND(I303, 2) * ROUND(IF(H307="",G307,H307),  0), 2))</f>
        <v>0</v>
      </c>
      <c r="K307" s="7">
        <f>K303</f>
        <v>0</v>
      </c>
      <c r="Q307" s="7">
        <f>IF(H303= "", 16838, "")</f>
        <v>16838</v>
      </c>
    </row>
    <row r="308" spans="1:17" hidden="1" x14ac:dyDescent="0.3">
      <c r="A308" s="7" t="s">
        <v>48</v>
      </c>
    </row>
    <row r="309" spans="1:17" hidden="1" x14ac:dyDescent="0.3">
      <c r="A309" s="7" t="s">
        <v>48</v>
      </c>
    </row>
    <row r="310" spans="1:17" ht="20.7" customHeight="1" x14ac:dyDescent="0.3">
      <c r="A310" s="7" t="s">
        <v>49</v>
      </c>
      <c r="B310" s="21"/>
      <c r="C310" s="7" t="s">
        <v>157</v>
      </c>
      <c r="G310" s="31">
        <v>1</v>
      </c>
      <c r="I310" s="32" t="s">
        <v>51</v>
      </c>
      <c r="J310" s="22"/>
    </row>
    <row r="311" spans="1:17" ht="40.799999999999997" hidden="1" x14ac:dyDescent="0.3">
      <c r="A311" s="7" t="s">
        <v>92</v>
      </c>
    </row>
    <row r="312" spans="1:17" x14ac:dyDescent="0.3">
      <c r="A312" s="7" t="s">
        <v>49</v>
      </c>
      <c r="B312" s="21"/>
      <c r="C312" s="7" t="s">
        <v>69</v>
      </c>
      <c r="G312" s="31">
        <v>1</v>
      </c>
      <c r="I312" s="32" t="s">
        <v>51</v>
      </c>
      <c r="J312" s="22"/>
    </row>
    <row r="313" spans="1:17" ht="30.6" hidden="1" x14ac:dyDescent="0.3">
      <c r="A313" s="7" t="s">
        <v>70</v>
      </c>
    </row>
    <row r="314" spans="1:17" hidden="1" x14ac:dyDescent="0.3">
      <c r="A314" s="7" t="s">
        <v>53</v>
      </c>
    </row>
    <row r="315" spans="1:17" x14ac:dyDescent="0.3">
      <c r="A315" s="7" t="s">
        <v>54</v>
      </c>
      <c r="B315" s="33"/>
      <c r="C315" s="75" t="s">
        <v>167</v>
      </c>
      <c r="D315" s="75"/>
      <c r="E315" s="75"/>
      <c r="F315" s="75"/>
      <c r="G315" s="75"/>
      <c r="H315" s="75"/>
      <c r="I315" s="75"/>
      <c r="J315" s="33"/>
    </row>
    <row r="316" spans="1:17" hidden="1" x14ac:dyDescent="0.3">
      <c r="A316" s="7" t="s">
        <v>56</v>
      </c>
    </row>
    <row r="317" spans="1:17" hidden="1" x14ac:dyDescent="0.3">
      <c r="A317" s="7" t="s">
        <v>79</v>
      </c>
    </row>
    <row r="318" spans="1:17" x14ac:dyDescent="0.3">
      <c r="A318" s="7">
        <v>4</v>
      </c>
      <c r="B318" s="16" t="s">
        <v>168</v>
      </c>
      <c r="C318" s="71" t="s">
        <v>169</v>
      </c>
      <c r="D318" s="71"/>
      <c r="E318" s="71"/>
      <c r="F318" s="19"/>
      <c r="G318" s="19"/>
      <c r="H318" s="19"/>
      <c r="I318" s="19"/>
      <c r="J318" s="20"/>
      <c r="K318" s="7"/>
    </row>
    <row r="319" spans="1:17" x14ac:dyDescent="0.3">
      <c r="A319" s="7">
        <v>9</v>
      </c>
      <c r="B319" s="21" t="s">
        <v>170</v>
      </c>
      <c r="C319" s="72" t="s">
        <v>171</v>
      </c>
      <c r="D319" s="73"/>
      <c r="E319" s="73"/>
      <c r="F319" s="23" t="s">
        <v>45</v>
      </c>
      <c r="G319" s="24">
        <f>ROUND(SUM(G320:G321), 0 )</f>
        <v>2</v>
      </c>
      <c r="H319" s="24"/>
      <c r="I319" s="25"/>
      <c r="J319" s="26">
        <f>IF(AND(G319= "",H319= ""), 0, ROUND(ROUND(I319, 2) * ROUND(IF(H319="",G319,H319),  0), 2))</f>
        <v>0</v>
      </c>
      <c r="K319" s="7"/>
      <c r="M319" s="27">
        <v>0.2</v>
      </c>
      <c r="Q319" s="7" t="str">
        <f>IF(H319= "", "", 1032)</f>
        <v/>
      </c>
    </row>
    <row r="320" spans="1:17" hidden="1" x14ac:dyDescent="0.3">
      <c r="A320" s="28" t="s">
        <v>121</v>
      </c>
      <c r="B320" s="22"/>
      <c r="C320" s="74" t="s">
        <v>120</v>
      </c>
      <c r="D320" s="74"/>
      <c r="E320" s="74"/>
      <c r="F320" s="74"/>
      <c r="G320" s="29">
        <v>1</v>
      </c>
      <c r="H320" s="30"/>
      <c r="J320" s="22"/>
    </row>
    <row r="321" spans="1:17" hidden="1" x14ac:dyDescent="0.3">
      <c r="A321" s="28" t="s">
        <v>123</v>
      </c>
      <c r="B321" s="22"/>
      <c r="C321" s="74" t="s">
        <v>122</v>
      </c>
      <c r="D321" s="74"/>
      <c r="E321" s="74"/>
      <c r="F321" s="74"/>
      <c r="G321" s="29">
        <v>1</v>
      </c>
      <c r="H321" s="30"/>
      <c r="J321" s="22"/>
    </row>
    <row r="322" spans="1:17" hidden="1" x14ac:dyDescent="0.3">
      <c r="G322" s="34">
        <f>G320</f>
        <v>1</v>
      </c>
      <c r="H322" s="34" t="str">
        <f>IF(H320= "", "", H320)</f>
        <v/>
      </c>
      <c r="J322" s="34">
        <f>IF(AND(G322= "",H322= ""), 0, ROUND(ROUND(I319, 2) * ROUND(IF(H322="",G322,H322),  0), 2))</f>
        <v>0</v>
      </c>
      <c r="K322" s="7">
        <f>K319</f>
        <v>0</v>
      </c>
      <c r="Q322" s="7">
        <f>IF(H319= "", 17657, "")</f>
        <v>17657</v>
      </c>
    </row>
    <row r="323" spans="1:17" hidden="1" x14ac:dyDescent="0.3">
      <c r="G323" s="34">
        <f>G321</f>
        <v>1</v>
      </c>
      <c r="H323" s="34" t="str">
        <f>IF(H321= "", "", H321)</f>
        <v/>
      </c>
      <c r="J323" s="34">
        <f>IF(AND(G323= "",H323= ""), 0, ROUND(ROUND(I319, 2) * ROUND(IF(H323="",G323,H323),  0), 2))</f>
        <v>0</v>
      </c>
      <c r="K323" s="7">
        <f>K319</f>
        <v>0</v>
      </c>
      <c r="Q323" s="7">
        <f>IF(H319= "", 17657, "")</f>
        <v>17657</v>
      </c>
    </row>
    <row r="324" spans="1:17" x14ac:dyDescent="0.3">
      <c r="A324" s="7" t="s">
        <v>49</v>
      </c>
      <c r="B324" s="21"/>
      <c r="C324" s="7" t="s">
        <v>124</v>
      </c>
      <c r="G324" s="31">
        <v>1</v>
      </c>
      <c r="I324" s="32" t="s">
        <v>51</v>
      </c>
      <c r="J324" s="22"/>
    </row>
    <row r="325" spans="1:17" ht="61.2" hidden="1" x14ac:dyDescent="0.3">
      <c r="A325" s="7" t="s">
        <v>125</v>
      </c>
    </row>
    <row r="326" spans="1:17" x14ac:dyDescent="0.3">
      <c r="A326" s="7" t="s">
        <v>49</v>
      </c>
      <c r="B326" s="21"/>
      <c r="C326" s="7" t="s">
        <v>126</v>
      </c>
      <c r="G326" s="31">
        <v>1</v>
      </c>
      <c r="I326" s="32" t="s">
        <v>51</v>
      </c>
      <c r="J326" s="22"/>
    </row>
    <row r="327" spans="1:17" ht="61.2" hidden="1" x14ac:dyDescent="0.3">
      <c r="A327" s="7" t="s">
        <v>127</v>
      </c>
    </row>
    <row r="328" spans="1:17" hidden="1" x14ac:dyDescent="0.3">
      <c r="A328" s="7" t="s">
        <v>48</v>
      </c>
    </row>
    <row r="329" spans="1:17" hidden="1" x14ac:dyDescent="0.3">
      <c r="A329" s="7" t="s">
        <v>48</v>
      </c>
    </row>
    <row r="330" spans="1:17" hidden="1" x14ac:dyDescent="0.3">
      <c r="A330" s="7" t="s">
        <v>48</v>
      </c>
    </row>
    <row r="331" spans="1:17" hidden="1" x14ac:dyDescent="0.3">
      <c r="A331" s="7" t="s">
        <v>53</v>
      </c>
    </row>
    <row r="332" spans="1:17" x14ac:dyDescent="0.3">
      <c r="A332" s="7" t="s">
        <v>54</v>
      </c>
      <c r="B332" s="33"/>
      <c r="C332" s="75" t="s">
        <v>172</v>
      </c>
      <c r="D332" s="75"/>
      <c r="E332" s="75"/>
      <c r="F332" s="75"/>
      <c r="G332" s="75"/>
      <c r="H332" s="75"/>
      <c r="I332" s="75"/>
      <c r="J332" s="33"/>
    </row>
    <row r="333" spans="1:17" hidden="1" x14ac:dyDescent="0.3">
      <c r="A333" s="7" t="s">
        <v>56</v>
      </c>
    </row>
    <row r="334" spans="1:17" x14ac:dyDescent="0.3">
      <c r="A334" s="7">
        <v>9</v>
      </c>
      <c r="B334" s="21" t="s">
        <v>173</v>
      </c>
      <c r="C334" s="72" t="s">
        <v>174</v>
      </c>
      <c r="D334" s="73"/>
      <c r="E334" s="73"/>
      <c r="F334" s="23" t="s">
        <v>12</v>
      </c>
      <c r="G334" s="24">
        <f>ROUND(SUM(G335:G337), 0 )</f>
        <v>10</v>
      </c>
      <c r="H334" s="24"/>
      <c r="I334" s="25"/>
      <c r="J334" s="26">
        <f>IF(AND(G334= "",H334= ""), 0, ROUND(ROUND(I334, 2) * ROUND(IF(H334="",G334,H334),  0), 2))</f>
        <v>0</v>
      </c>
      <c r="K334" s="7"/>
      <c r="M334" s="27">
        <v>0.2</v>
      </c>
      <c r="Q334" s="7" t="str">
        <f>IF(H334= "", "", 1032)</f>
        <v/>
      </c>
    </row>
    <row r="335" spans="1:17" hidden="1" x14ac:dyDescent="0.3">
      <c r="A335" s="28" t="s">
        <v>90</v>
      </c>
      <c r="B335" s="22"/>
      <c r="C335" s="74" t="s">
        <v>89</v>
      </c>
      <c r="D335" s="74"/>
      <c r="E335" s="74"/>
      <c r="F335" s="74"/>
      <c r="G335" s="29">
        <v>7</v>
      </c>
      <c r="H335" s="30"/>
      <c r="J335" s="22"/>
    </row>
    <row r="336" spans="1:17" hidden="1" x14ac:dyDescent="0.3">
      <c r="A336" s="28" t="s">
        <v>62</v>
      </c>
      <c r="B336" s="22"/>
      <c r="C336" s="74" t="s">
        <v>61</v>
      </c>
      <c r="D336" s="74"/>
      <c r="E336" s="74"/>
      <c r="F336" s="74"/>
      <c r="G336" s="29">
        <v>2</v>
      </c>
      <c r="H336" s="30"/>
      <c r="J336" s="22"/>
    </row>
    <row r="337" spans="1:17" hidden="1" x14ac:dyDescent="0.3">
      <c r="A337" s="28" t="s">
        <v>64</v>
      </c>
      <c r="B337" s="22"/>
      <c r="C337" s="74" t="s">
        <v>63</v>
      </c>
      <c r="D337" s="74"/>
      <c r="E337" s="74"/>
      <c r="F337" s="74"/>
      <c r="G337" s="29">
        <v>1</v>
      </c>
      <c r="H337" s="30"/>
      <c r="J337" s="22"/>
    </row>
    <row r="338" spans="1:17" hidden="1" x14ac:dyDescent="0.3">
      <c r="G338" s="34">
        <f>G335</f>
        <v>7</v>
      </c>
      <c r="H338" s="34" t="str">
        <f>IF(H335= "", "", H335)</f>
        <v/>
      </c>
      <c r="J338" s="34">
        <f>IF(AND(G338= "",H338= ""), 0, ROUND(ROUND(I334, 2) * ROUND(IF(H338="",G338,H338),  0), 2))</f>
        <v>0</v>
      </c>
      <c r="K338" s="7">
        <f>K334</f>
        <v>0</v>
      </c>
      <c r="Q338" s="7">
        <f>IF(H334= "", 17657, "")</f>
        <v>17657</v>
      </c>
    </row>
    <row r="339" spans="1:17" hidden="1" x14ac:dyDescent="0.3">
      <c r="G339" s="34">
        <f>G336</f>
        <v>2</v>
      </c>
      <c r="H339" s="34" t="str">
        <f>IF(H336= "", "", H336)</f>
        <v/>
      </c>
      <c r="J339" s="34">
        <f>IF(AND(G339= "",H339= ""), 0, ROUND(ROUND(I334, 2) * ROUND(IF(H339="",G339,H339),  0), 2))</f>
        <v>0</v>
      </c>
      <c r="K339" s="7">
        <f>K334</f>
        <v>0</v>
      </c>
      <c r="Q339" s="7">
        <f>IF(H334= "", 17657, "")</f>
        <v>17657</v>
      </c>
    </row>
    <row r="340" spans="1:17" hidden="1" x14ac:dyDescent="0.3">
      <c r="G340" s="34">
        <f>G337</f>
        <v>1</v>
      </c>
      <c r="H340" s="34" t="str">
        <f>IF(H337= "", "", H337)</f>
        <v/>
      </c>
      <c r="J340" s="34">
        <f>IF(AND(G340= "",H340= ""), 0, ROUND(ROUND(I334, 2) * ROUND(IF(H340="",G340,H340),  0), 2))</f>
        <v>0</v>
      </c>
      <c r="K340" s="7">
        <f>K334</f>
        <v>0</v>
      </c>
      <c r="Q340" s="7">
        <f>IF(H334= "", 17657, "")</f>
        <v>17657</v>
      </c>
    </row>
    <row r="341" spans="1:17" hidden="1" x14ac:dyDescent="0.3">
      <c r="A341" s="7" t="s">
        <v>48</v>
      </c>
    </row>
    <row r="342" spans="1:17" hidden="1" x14ac:dyDescent="0.3">
      <c r="A342" s="7" t="s">
        <v>48</v>
      </c>
    </row>
    <row r="343" spans="1:17" x14ac:dyDescent="0.3">
      <c r="A343" s="7" t="s">
        <v>49</v>
      </c>
      <c r="B343" s="21"/>
      <c r="C343" s="7" t="s">
        <v>91</v>
      </c>
      <c r="G343" s="31">
        <v>7</v>
      </c>
      <c r="I343" s="32" t="s">
        <v>107</v>
      </c>
      <c r="J343" s="22"/>
    </row>
    <row r="344" spans="1:17" ht="40.799999999999997" hidden="1" x14ac:dyDescent="0.3">
      <c r="A344" s="7" t="s">
        <v>92</v>
      </c>
    </row>
    <row r="345" spans="1:17" x14ac:dyDescent="0.3">
      <c r="A345" s="7" t="s">
        <v>49</v>
      </c>
      <c r="B345" s="21"/>
      <c r="C345" s="7" t="s">
        <v>71</v>
      </c>
      <c r="G345" s="31">
        <v>2</v>
      </c>
      <c r="I345" s="32" t="s">
        <v>107</v>
      </c>
      <c r="J345" s="22"/>
    </row>
    <row r="346" spans="1:17" ht="61.2" hidden="1" x14ac:dyDescent="0.3">
      <c r="A346" s="7" t="s">
        <v>72</v>
      </c>
    </row>
    <row r="347" spans="1:17" x14ac:dyDescent="0.3">
      <c r="A347" s="7" t="s">
        <v>49</v>
      </c>
      <c r="B347" s="21"/>
      <c r="C347" s="7" t="s">
        <v>73</v>
      </c>
      <c r="G347" s="31">
        <v>1</v>
      </c>
      <c r="I347" s="32" t="s">
        <v>107</v>
      </c>
      <c r="J347" s="22"/>
    </row>
    <row r="348" spans="1:17" ht="51" hidden="1" x14ac:dyDescent="0.3">
      <c r="A348" s="7" t="s">
        <v>74</v>
      </c>
    </row>
    <row r="349" spans="1:17" hidden="1" x14ac:dyDescent="0.3">
      <c r="A349" s="7" t="s">
        <v>53</v>
      </c>
    </row>
    <row r="350" spans="1:17" x14ac:dyDescent="0.3">
      <c r="A350" s="7" t="s">
        <v>54</v>
      </c>
      <c r="B350" s="33"/>
      <c r="C350" s="75" t="s">
        <v>75</v>
      </c>
      <c r="D350" s="75"/>
      <c r="E350" s="75"/>
      <c r="F350" s="75"/>
      <c r="G350" s="75"/>
      <c r="H350" s="75"/>
      <c r="I350" s="75"/>
      <c r="J350" s="33"/>
    </row>
    <row r="351" spans="1:17" hidden="1" x14ac:dyDescent="0.3">
      <c r="A351" s="7" t="s">
        <v>56</v>
      </c>
    </row>
    <row r="352" spans="1:17" x14ac:dyDescent="0.3">
      <c r="A352" s="7">
        <v>9</v>
      </c>
      <c r="B352" s="21" t="s">
        <v>175</v>
      </c>
      <c r="C352" s="72" t="s">
        <v>176</v>
      </c>
      <c r="D352" s="73"/>
      <c r="E352" s="73"/>
      <c r="F352" s="23" t="s">
        <v>12</v>
      </c>
      <c r="G352" s="24">
        <f>ROUND(SUM(G353:G353), 0 )</f>
        <v>1</v>
      </c>
      <c r="H352" s="24"/>
      <c r="I352" s="25"/>
      <c r="J352" s="26">
        <f>IF(AND(G352= "",H352= ""), 0, ROUND(ROUND(I352, 2) * ROUND(IF(H352="",G352,H352),  0), 2))</f>
        <v>0</v>
      </c>
      <c r="K352" s="7"/>
      <c r="M352" s="27">
        <v>0.2</v>
      </c>
      <c r="Q352" s="7">
        <v>17657</v>
      </c>
    </row>
    <row r="353" spans="1:17" hidden="1" x14ac:dyDescent="0.3">
      <c r="A353" s="28" t="s">
        <v>47</v>
      </c>
      <c r="B353" s="22"/>
      <c r="C353" s="74" t="s">
        <v>46</v>
      </c>
      <c r="D353" s="74"/>
      <c r="E353" s="74"/>
      <c r="F353" s="74"/>
      <c r="G353" s="29">
        <v>1</v>
      </c>
      <c r="H353" s="30"/>
      <c r="J353" s="22"/>
    </row>
    <row r="354" spans="1:17" hidden="1" x14ac:dyDescent="0.3">
      <c r="A354" s="7" t="s">
        <v>48</v>
      </c>
    </row>
    <row r="355" spans="1:17" hidden="1" x14ac:dyDescent="0.3">
      <c r="A355" s="7" t="s">
        <v>48</v>
      </c>
    </row>
    <row r="356" spans="1:17" x14ac:dyDescent="0.3">
      <c r="A356" s="7" t="s">
        <v>49</v>
      </c>
      <c r="B356" s="21"/>
      <c r="C356" s="7" t="s">
        <v>50</v>
      </c>
      <c r="G356" s="31">
        <v>1</v>
      </c>
      <c r="I356" s="32" t="s">
        <v>107</v>
      </c>
      <c r="J356" s="22"/>
    </row>
    <row r="357" spans="1:17" ht="40.799999999999997" hidden="1" x14ac:dyDescent="0.3">
      <c r="A357" s="7" t="s">
        <v>52</v>
      </c>
    </row>
    <row r="358" spans="1:17" hidden="1" x14ac:dyDescent="0.3">
      <c r="A358" s="7" t="s">
        <v>53</v>
      </c>
    </row>
    <row r="359" spans="1:17" x14ac:dyDescent="0.3">
      <c r="A359" s="7" t="s">
        <v>54</v>
      </c>
      <c r="B359" s="33"/>
      <c r="C359" s="75" t="s">
        <v>75</v>
      </c>
      <c r="D359" s="75"/>
      <c r="E359" s="75"/>
      <c r="F359" s="75"/>
      <c r="G359" s="75"/>
      <c r="H359" s="75"/>
      <c r="I359" s="75"/>
      <c r="J359" s="33"/>
    </row>
    <row r="360" spans="1:17" hidden="1" x14ac:dyDescent="0.3">
      <c r="A360" s="7" t="s">
        <v>56</v>
      </c>
    </row>
    <row r="361" spans="1:17" x14ac:dyDescent="0.3">
      <c r="A361" s="7">
        <v>9</v>
      </c>
      <c r="B361" s="21" t="s">
        <v>177</v>
      </c>
      <c r="C361" s="72" t="s">
        <v>178</v>
      </c>
      <c r="D361" s="73"/>
      <c r="E361" s="73"/>
      <c r="F361" s="23" t="s">
        <v>12</v>
      </c>
      <c r="G361" s="24">
        <f>ROUND(SUM(G362:G364), 0 )</f>
        <v>10</v>
      </c>
      <c r="H361" s="24"/>
      <c r="I361" s="25"/>
      <c r="J361" s="26">
        <f>IF(AND(G361= "",H361= ""), 0, ROUND(ROUND(I361, 2) * ROUND(IF(H361="",G361,H361),  0), 2))</f>
        <v>0</v>
      </c>
      <c r="K361" s="7"/>
      <c r="M361" s="27">
        <v>0.2</v>
      </c>
      <c r="Q361" s="7" t="str">
        <f>IF(H361= "", "", 1032)</f>
        <v/>
      </c>
    </row>
    <row r="362" spans="1:17" hidden="1" x14ac:dyDescent="0.3">
      <c r="A362" s="28" t="s">
        <v>90</v>
      </c>
      <c r="B362" s="22"/>
      <c r="C362" s="74" t="s">
        <v>89</v>
      </c>
      <c r="D362" s="74"/>
      <c r="E362" s="74"/>
      <c r="F362" s="74"/>
      <c r="G362" s="29">
        <v>7</v>
      </c>
      <c r="H362" s="30"/>
      <c r="J362" s="22"/>
    </row>
    <row r="363" spans="1:17" hidden="1" x14ac:dyDescent="0.3">
      <c r="A363" s="28" t="s">
        <v>62</v>
      </c>
      <c r="B363" s="22"/>
      <c r="C363" s="74" t="s">
        <v>61</v>
      </c>
      <c r="D363" s="74"/>
      <c r="E363" s="74"/>
      <c r="F363" s="74"/>
      <c r="G363" s="29">
        <v>2</v>
      </c>
      <c r="H363" s="30"/>
      <c r="J363" s="22"/>
    </row>
    <row r="364" spans="1:17" hidden="1" x14ac:dyDescent="0.3">
      <c r="A364" s="28" t="s">
        <v>64</v>
      </c>
      <c r="B364" s="22"/>
      <c r="C364" s="74" t="s">
        <v>63</v>
      </c>
      <c r="D364" s="74"/>
      <c r="E364" s="74"/>
      <c r="F364" s="74"/>
      <c r="G364" s="29">
        <v>1</v>
      </c>
      <c r="H364" s="30"/>
      <c r="J364" s="22"/>
    </row>
    <row r="365" spans="1:17" hidden="1" x14ac:dyDescent="0.3">
      <c r="G365" s="34">
        <f>G362</f>
        <v>7</v>
      </c>
      <c r="H365" s="34" t="str">
        <f>IF(H362= "", "", H362)</f>
        <v/>
      </c>
      <c r="J365" s="34">
        <f>IF(AND(G365= "",H365= ""), 0, ROUND(ROUND(I361, 2) * ROUND(IF(H365="",G365,H365),  0), 2))</f>
        <v>0</v>
      </c>
      <c r="K365" s="7">
        <f>K361</f>
        <v>0</v>
      </c>
      <c r="Q365" s="7">
        <f>IF(H361= "", 17657, "")</f>
        <v>17657</v>
      </c>
    </row>
    <row r="366" spans="1:17" hidden="1" x14ac:dyDescent="0.3">
      <c r="G366" s="34">
        <f>G363</f>
        <v>2</v>
      </c>
      <c r="H366" s="34" t="str">
        <f>IF(H363= "", "", H363)</f>
        <v/>
      </c>
      <c r="J366" s="34">
        <f>IF(AND(G366= "",H366= ""), 0, ROUND(ROUND(I361, 2) * ROUND(IF(H366="",G366,H366),  0), 2))</f>
        <v>0</v>
      </c>
      <c r="K366" s="7">
        <f>K361</f>
        <v>0</v>
      </c>
      <c r="Q366" s="7">
        <f>IF(H361= "", 17657, "")</f>
        <v>17657</v>
      </c>
    </row>
    <row r="367" spans="1:17" hidden="1" x14ac:dyDescent="0.3">
      <c r="G367" s="34">
        <f>G364</f>
        <v>1</v>
      </c>
      <c r="H367" s="34" t="str">
        <f>IF(H364= "", "", H364)</f>
        <v/>
      </c>
      <c r="J367" s="34">
        <f>IF(AND(G367= "",H367= ""), 0, ROUND(ROUND(I361, 2) * ROUND(IF(H367="",G367,H367),  0), 2))</f>
        <v>0</v>
      </c>
      <c r="K367" s="7">
        <f>K361</f>
        <v>0</v>
      </c>
      <c r="Q367" s="7">
        <f>IF(H361= "", 17657, "")</f>
        <v>17657</v>
      </c>
    </row>
    <row r="368" spans="1:17" x14ac:dyDescent="0.3">
      <c r="A368" s="7" t="s">
        <v>49</v>
      </c>
      <c r="B368" s="21"/>
      <c r="C368" s="7" t="s">
        <v>91</v>
      </c>
      <c r="G368" s="31">
        <v>7</v>
      </c>
      <c r="I368" s="32" t="s">
        <v>107</v>
      </c>
      <c r="J368" s="22"/>
    </row>
    <row r="369" spans="1:17" ht="40.799999999999997" hidden="1" x14ac:dyDescent="0.3">
      <c r="A369" s="7" t="s">
        <v>92</v>
      </c>
    </row>
    <row r="370" spans="1:17" x14ac:dyDescent="0.3">
      <c r="A370" s="7" t="s">
        <v>49</v>
      </c>
      <c r="B370" s="21"/>
      <c r="C370" s="7" t="s">
        <v>71</v>
      </c>
      <c r="G370" s="31">
        <v>2</v>
      </c>
      <c r="I370" s="32" t="s">
        <v>107</v>
      </c>
      <c r="J370" s="22"/>
    </row>
    <row r="371" spans="1:17" ht="61.2" hidden="1" x14ac:dyDescent="0.3">
      <c r="A371" s="7" t="s">
        <v>72</v>
      </c>
    </row>
    <row r="372" spans="1:17" x14ac:dyDescent="0.3">
      <c r="A372" s="7" t="s">
        <v>49</v>
      </c>
      <c r="B372" s="21"/>
      <c r="C372" s="7" t="s">
        <v>73</v>
      </c>
      <c r="G372" s="31">
        <v>1</v>
      </c>
      <c r="I372" s="32" t="s">
        <v>107</v>
      </c>
      <c r="J372" s="22"/>
    </row>
    <row r="373" spans="1:17" ht="51" hidden="1" x14ac:dyDescent="0.3">
      <c r="A373" s="7" t="s">
        <v>74</v>
      </c>
    </row>
    <row r="374" spans="1:17" hidden="1" x14ac:dyDescent="0.3">
      <c r="A374" s="7" t="s">
        <v>48</v>
      </c>
    </row>
    <row r="375" spans="1:17" hidden="1" x14ac:dyDescent="0.3">
      <c r="A375" s="7" t="s">
        <v>48</v>
      </c>
    </row>
    <row r="376" spans="1:17" hidden="1" x14ac:dyDescent="0.3">
      <c r="A376" s="7" t="s">
        <v>53</v>
      </c>
    </row>
    <row r="377" spans="1:17" x14ac:dyDescent="0.3">
      <c r="A377" s="7" t="s">
        <v>54</v>
      </c>
      <c r="B377" s="33"/>
      <c r="C377" s="75" t="s">
        <v>75</v>
      </c>
      <c r="D377" s="75"/>
      <c r="E377" s="75"/>
      <c r="F377" s="75"/>
      <c r="G377" s="75"/>
      <c r="H377" s="75"/>
      <c r="I377" s="75"/>
      <c r="J377" s="33"/>
    </row>
    <row r="378" spans="1:17" hidden="1" x14ac:dyDescent="0.3">
      <c r="A378" s="7" t="s">
        <v>56</v>
      </c>
    </row>
    <row r="379" spans="1:17" x14ac:dyDescent="0.3">
      <c r="A379" s="7">
        <v>9</v>
      </c>
      <c r="B379" s="21" t="s">
        <v>179</v>
      </c>
      <c r="C379" s="72" t="s">
        <v>180</v>
      </c>
      <c r="D379" s="73"/>
      <c r="E379" s="73"/>
      <c r="F379" s="23" t="s">
        <v>12</v>
      </c>
      <c r="G379" s="24">
        <f>ROUND(SUM(G380:G380), 0 )</f>
        <v>2</v>
      </c>
      <c r="H379" s="24"/>
      <c r="I379" s="25"/>
      <c r="J379" s="26">
        <f>IF(AND(G379= "",H379= ""), 0, ROUND(ROUND(I379, 2) * ROUND(IF(H379="",G379,H379),  0), 2))</f>
        <v>0</v>
      </c>
      <c r="K379" s="7"/>
      <c r="M379" s="27">
        <v>0.2</v>
      </c>
      <c r="Q379" s="7">
        <v>17657</v>
      </c>
    </row>
    <row r="380" spans="1:17" hidden="1" x14ac:dyDescent="0.3">
      <c r="A380" s="28" t="s">
        <v>47</v>
      </c>
      <c r="B380" s="22"/>
      <c r="C380" s="74" t="s">
        <v>46</v>
      </c>
      <c r="D380" s="74"/>
      <c r="E380" s="74"/>
      <c r="F380" s="74"/>
      <c r="G380" s="29">
        <v>2</v>
      </c>
      <c r="H380" s="30"/>
      <c r="J380" s="22"/>
    </row>
    <row r="381" spans="1:17" hidden="1" x14ac:dyDescent="0.3">
      <c r="A381" s="7" t="s">
        <v>48</v>
      </c>
    </row>
    <row r="382" spans="1:17" hidden="1" x14ac:dyDescent="0.3">
      <c r="A382" s="7" t="s">
        <v>48</v>
      </c>
    </row>
    <row r="383" spans="1:17" ht="22.8" customHeight="1" x14ac:dyDescent="0.3">
      <c r="A383" s="7" t="s">
        <v>49</v>
      </c>
      <c r="B383" s="21"/>
      <c r="C383" s="7" t="s">
        <v>181</v>
      </c>
      <c r="G383" s="31">
        <v>2</v>
      </c>
      <c r="I383" s="32" t="s">
        <v>107</v>
      </c>
      <c r="J383" s="22"/>
    </row>
    <row r="384" spans="1:17" ht="40.799999999999997" hidden="1" x14ac:dyDescent="0.3">
      <c r="A384" s="7" t="s">
        <v>52</v>
      </c>
    </row>
    <row r="385" spans="1:17" hidden="1" x14ac:dyDescent="0.3">
      <c r="A385" s="7" t="s">
        <v>53</v>
      </c>
    </row>
    <row r="386" spans="1:17" x14ac:dyDescent="0.3">
      <c r="A386" s="7" t="s">
        <v>54</v>
      </c>
      <c r="B386" s="33"/>
      <c r="C386" s="75" t="s">
        <v>75</v>
      </c>
      <c r="D386" s="75"/>
      <c r="E386" s="75"/>
      <c r="F386" s="75"/>
      <c r="G386" s="75"/>
      <c r="H386" s="75"/>
      <c r="I386" s="75"/>
      <c r="J386" s="33"/>
    </row>
    <row r="387" spans="1:17" hidden="1" x14ac:dyDescent="0.3">
      <c r="A387" s="7" t="s">
        <v>56</v>
      </c>
    </row>
    <row r="388" spans="1:17" x14ac:dyDescent="0.3">
      <c r="A388" s="7">
        <v>9</v>
      </c>
      <c r="B388" s="21" t="s">
        <v>182</v>
      </c>
      <c r="C388" s="72" t="s">
        <v>183</v>
      </c>
      <c r="D388" s="73"/>
      <c r="E388" s="73"/>
      <c r="F388" s="23" t="s">
        <v>12</v>
      </c>
      <c r="G388" s="24">
        <v>1</v>
      </c>
      <c r="H388" s="24"/>
      <c r="I388" s="25"/>
      <c r="J388" s="26">
        <f>IF(AND(G388= "",H388= ""), 0, ROUND(ROUND(I388, 2) * ROUND(IF(H388="",G388,H388),  0), 2))</f>
        <v>0</v>
      </c>
      <c r="K388" s="7"/>
      <c r="M388" s="27">
        <v>0.2</v>
      </c>
      <c r="Q388" s="7">
        <v>1032</v>
      </c>
    </row>
    <row r="389" spans="1:17" hidden="1" x14ac:dyDescent="0.3">
      <c r="A389" s="7" t="s">
        <v>48</v>
      </c>
    </row>
    <row r="390" spans="1:17" hidden="1" x14ac:dyDescent="0.3">
      <c r="A390" s="7" t="s">
        <v>48</v>
      </c>
    </row>
    <row r="391" spans="1:17" hidden="1" x14ac:dyDescent="0.3">
      <c r="A391" s="7" t="s">
        <v>53</v>
      </c>
    </row>
    <row r="392" spans="1:17" x14ac:dyDescent="0.3">
      <c r="A392" s="7" t="s">
        <v>54</v>
      </c>
      <c r="B392" s="33"/>
      <c r="C392" s="75" t="s">
        <v>75</v>
      </c>
      <c r="D392" s="75"/>
      <c r="E392" s="75"/>
      <c r="F392" s="75"/>
      <c r="G392" s="75"/>
      <c r="H392" s="75"/>
      <c r="I392" s="75"/>
      <c r="J392" s="33"/>
    </row>
    <row r="393" spans="1:17" hidden="1" x14ac:dyDescent="0.3">
      <c r="A393" s="7" t="s">
        <v>56</v>
      </c>
    </row>
    <row r="394" spans="1:17" x14ac:dyDescent="0.3">
      <c r="A394" s="7">
        <v>9</v>
      </c>
      <c r="B394" s="21" t="s">
        <v>184</v>
      </c>
      <c r="C394" s="72" t="s">
        <v>185</v>
      </c>
      <c r="D394" s="73"/>
      <c r="E394" s="73"/>
      <c r="F394" s="23" t="s">
        <v>45</v>
      </c>
      <c r="G394" s="24">
        <v>1</v>
      </c>
      <c r="H394" s="24"/>
      <c r="I394" s="25"/>
      <c r="J394" s="26">
        <f>IF(AND(G394= "",H394= ""), 0, ROUND(ROUND(I394, 2) * ROUND(IF(H394="",G394,H394),  0), 2))</f>
        <v>0</v>
      </c>
      <c r="K394" s="7"/>
      <c r="M394" s="27">
        <v>0.2</v>
      </c>
      <c r="Q394" s="7">
        <v>1032</v>
      </c>
    </row>
    <row r="395" spans="1:17" hidden="1" x14ac:dyDescent="0.3">
      <c r="A395" s="7" t="s">
        <v>48</v>
      </c>
    </row>
    <row r="396" spans="1:17" hidden="1" x14ac:dyDescent="0.3">
      <c r="A396" s="7" t="s">
        <v>48</v>
      </c>
    </row>
    <row r="397" spans="1:17" hidden="1" x14ac:dyDescent="0.3">
      <c r="A397" s="7" t="s">
        <v>53</v>
      </c>
    </row>
    <row r="398" spans="1:17" x14ac:dyDescent="0.3">
      <c r="A398" s="7" t="s">
        <v>54</v>
      </c>
      <c r="B398" s="33"/>
      <c r="C398" s="75" t="s">
        <v>75</v>
      </c>
      <c r="D398" s="75"/>
      <c r="E398" s="75"/>
      <c r="F398" s="75"/>
      <c r="G398" s="75"/>
      <c r="H398" s="75"/>
      <c r="I398" s="75"/>
      <c r="J398" s="33"/>
    </row>
    <row r="399" spans="1:17" hidden="1" x14ac:dyDescent="0.3">
      <c r="A399" s="7" t="s">
        <v>56</v>
      </c>
    </row>
    <row r="400" spans="1:17" x14ac:dyDescent="0.3">
      <c r="A400" s="7">
        <v>9</v>
      </c>
      <c r="B400" s="21" t="s">
        <v>186</v>
      </c>
      <c r="C400" s="72" t="s">
        <v>166</v>
      </c>
      <c r="D400" s="73"/>
      <c r="E400" s="73"/>
      <c r="F400" s="23" t="s">
        <v>45</v>
      </c>
      <c r="G400" s="24">
        <f>ROUND(SUM(G401:G402), 0 )</f>
        <v>2</v>
      </c>
      <c r="H400" s="24"/>
      <c r="I400" s="25"/>
      <c r="J400" s="26">
        <f>IF(AND(G400= "",H400= ""), 0, ROUND(ROUND(I400, 2) * ROUND(IF(H400="",G400,H400),  0), 2))</f>
        <v>0</v>
      </c>
      <c r="K400" s="7"/>
      <c r="M400" s="27">
        <v>0.2</v>
      </c>
      <c r="Q400" s="7" t="str">
        <f>IF(H400= "", "", 1032)</f>
        <v/>
      </c>
    </row>
    <row r="401" spans="1:17" hidden="1" x14ac:dyDescent="0.3">
      <c r="A401" s="28" t="s">
        <v>121</v>
      </c>
      <c r="B401" s="22"/>
      <c r="C401" s="74" t="s">
        <v>120</v>
      </c>
      <c r="D401" s="74"/>
      <c r="E401" s="74"/>
      <c r="F401" s="74"/>
      <c r="G401" s="29">
        <v>1</v>
      </c>
      <c r="H401" s="30"/>
      <c r="J401" s="22"/>
    </row>
    <row r="402" spans="1:17" hidden="1" x14ac:dyDescent="0.3">
      <c r="A402" s="28" t="s">
        <v>123</v>
      </c>
      <c r="B402" s="22"/>
      <c r="C402" s="74" t="s">
        <v>122</v>
      </c>
      <c r="D402" s="74"/>
      <c r="E402" s="74"/>
      <c r="F402" s="74"/>
      <c r="G402" s="29">
        <v>1</v>
      </c>
      <c r="H402" s="30"/>
      <c r="J402" s="22"/>
    </row>
    <row r="403" spans="1:17" hidden="1" x14ac:dyDescent="0.3">
      <c r="G403" s="34">
        <f>G401</f>
        <v>1</v>
      </c>
      <c r="H403" s="34" t="str">
        <f>IF(H401= "", "", H401)</f>
        <v/>
      </c>
      <c r="J403" s="34">
        <f>IF(AND(G403= "",H403= ""), 0, ROUND(ROUND(I400, 2) * ROUND(IF(H403="",G403,H403),  0), 2))</f>
        <v>0</v>
      </c>
      <c r="K403" s="7">
        <f>K400</f>
        <v>0</v>
      </c>
      <c r="Q403" s="7">
        <f>IF(H400= "", 17657, "")</f>
        <v>17657</v>
      </c>
    </row>
    <row r="404" spans="1:17" hidden="1" x14ac:dyDescent="0.3">
      <c r="G404" s="34">
        <f>G402</f>
        <v>1</v>
      </c>
      <c r="H404" s="34" t="str">
        <f>IF(H402= "", "", H402)</f>
        <v/>
      </c>
      <c r="J404" s="34">
        <f>IF(AND(G404= "",H404= ""), 0, ROUND(ROUND(I400, 2) * ROUND(IF(H404="",G404,H404),  0), 2))</f>
        <v>0</v>
      </c>
      <c r="K404" s="7">
        <f>K400</f>
        <v>0</v>
      </c>
      <c r="Q404" s="7">
        <f>IF(H400= "", 17657, "")</f>
        <v>17657</v>
      </c>
    </row>
    <row r="405" spans="1:17" x14ac:dyDescent="0.3">
      <c r="A405" s="7" t="s">
        <v>49</v>
      </c>
      <c r="B405" s="21"/>
      <c r="C405" s="7" t="s">
        <v>124</v>
      </c>
      <c r="G405" s="31">
        <v>1</v>
      </c>
      <c r="I405" s="32" t="s">
        <v>51</v>
      </c>
      <c r="J405" s="22"/>
    </row>
    <row r="406" spans="1:17" ht="61.2" hidden="1" x14ac:dyDescent="0.3">
      <c r="A406" s="7" t="s">
        <v>125</v>
      </c>
    </row>
    <row r="407" spans="1:17" x14ac:dyDescent="0.3">
      <c r="A407" s="7" t="s">
        <v>49</v>
      </c>
      <c r="B407" s="21"/>
      <c r="C407" s="7" t="s">
        <v>126</v>
      </c>
      <c r="G407" s="31">
        <v>1</v>
      </c>
      <c r="I407" s="32" t="s">
        <v>51</v>
      </c>
      <c r="J407" s="22"/>
    </row>
    <row r="408" spans="1:17" ht="61.2" hidden="1" x14ac:dyDescent="0.3">
      <c r="A408" s="7" t="s">
        <v>127</v>
      </c>
    </row>
    <row r="409" spans="1:17" hidden="1" x14ac:dyDescent="0.3">
      <c r="A409" s="7" t="s">
        <v>48</v>
      </c>
    </row>
    <row r="410" spans="1:17" hidden="1" x14ac:dyDescent="0.3">
      <c r="A410" s="7" t="s">
        <v>48</v>
      </c>
    </row>
    <row r="411" spans="1:17" hidden="1" x14ac:dyDescent="0.3">
      <c r="A411" s="7" t="s">
        <v>48</v>
      </c>
    </row>
    <row r="412" spans="1:17" hidden="1" x14ac:dyDescent="0.3">
      <c r="A412" s="7" t="s">
        <v>48</v>
      </c>
    </row>
    <row r="413" spans="1:17" hidden="1" x14ac:dyDescent="0.3">
      <c r="A413" s="7" t="s">
        <v>48</v>
      </c>
    </row>
    <row r="414" spans="1:17" hidden="1" x14ac:dyDescent="0.3">
      <c r="A414" s="7" t="s">
        <v>48</v>
      </c>
    </row>
    <row r="415" spans="1:17" hidden="1" x14ac:dyDescent="0.3">
      <c r="A415" s="7" t="s">
        <v>48</v>
      </c>
    </row>
    <row r="416" spans="1:17" hidden="1" x14ac:dyDescent="0.3">
      <c r="A416" s="7" t="s">
        <v>53</v>
      </c>
    </row>
    <row r="417" spans="1:17" x14ac:dyDescent="0.3">
      <c r="A417" s="7" t="s">
        <v>54</v>
      </c>
      <c r="B417" s="33"/>
      <c r="C417" s="75" t="s">
        <v>187</v>
      </c>
      <c r="D417" s="75"/>
      <c r="E417" s="75"/>
      <c r="F417" s="75"/>
      <c r="G417" s="75"/>
      <c r="H417" s="75"/>
      <c r="I417" s="75"/>
      <c r="J417" s="33"/>
    </row>
    <row r="418" spans="1:17" hidden="1" x14ac:dyDescent="0.3">
      <c r="A418" s="7" t="s">
        <v>56</v>
      </c>
    </row>
    <row r="419" spans="1:17" hidden="1" x14ac:dyDescent="0.3">
      <c r="A419" s="7" t="s">
        <v>79</v>
      </c>
    </row>
    <row r="420" spans="1:17" x14ac:dyDescent="0.3">
      <c r="A420" s="7" t="s">
        <v>39</v>
      </c>
      <c r="B420" s="22"/>
      <c r="C420" s="77"/>
      <c r="D420" s="77"/>
      <c r="E420" s="77"/>
      <c r="J420" s="22"/>
    </row>
    <row r="421" spans="1:17" ht="16.95" customHeight="1" x14ac:dyDescent="0.3">
      <c r="B421" s="22"/>
      <c r="C421" s="80" t="s">
        <v>40</v>
      </c>
      <c r="D421" s="81"/>
      <c r="E421" s="81"/>
      <c r="F421" s="78"/>
      <c r="G421" s="78"/>
      <c r="H421" s="78"/>
      <c r="I421" s="78"/>
      <c r="J421" s="79"/>
    </row>
    <row r="422" spans="1:17" x14ac:dyDescent="0.3">
      <c r="B422" s="22"/>
      <c r="C422" s="83"/>
      <c r="D422" s="52"/>
      <c r="E422" s="52"/>
      <c r="F422" s="52"/>
      <c r="G422" s="52"/>
      <c r="H422" s="52"/>
      <c r="I422" s="52"/>
      <c r="J422" s="82"/>
    </row>
    <row r="423" spans="1:17" x14ac:dyDescent="0.3">
      <c r="B423" s="22"/>
      <c r="C423" s="86" t="s">
        <v>188</v>
      </c>
      <c r="D423" s="76"/>
      <c r="E423" s="76"/>
      <c r="F423" s="84">
        <f>SUMIF(K8:K420, IF(K7="","",K7), J8:J420)</f>
        <v>0</v>
      </c>
      <c r="G423" s="84"/>
      <c r="H423" s="84"/>
      <c r="I423" s="84"/>
      <c r="J423" s="85"/>
    </row>
    <row r="424" spans="1:17" ht="16.95" customHeight="1" x14ac:dyDescent="0.3">
      <c r="B424" s="22"/>
      <c r="C424" s="86" t="s">
        <v>189</v>
      </c>
      <c r="D424" s="76"/>
      <c r="E424" s="76"/>
      <c r="F424" s="84">
        <f>ROUND(SUMIF(K8:K420, IF(K7="","",K7), J8:J420) * 0.2, 2)</f>
        <v>0</v>
      </c>
      <c r="G424" s="84"/>
      <c r="H424" s="84"/>
      <c r="I424" s="84"/>
      <c r="J424" s="85"/>
    </row>
    <row r="425" spans="1:17" x14ac:dyDescent="0.3">
      <c r="B425" s="22"/>
      <c r="C425" s="89" t="s">
        <v>190</v>
      </c>
      <c r="D425" s="90"/>
      <c r="E425" s="90"/>
      <c r="F425" s="87">
        <f>SUM(F423:F424)</f>
        <v>0</v>
      </c>
      <c r="G425" s="87"/>
      <c r="H425" s="87"/>
      <c r="I425" s="87"/>
      <c r="J425" s="88"/>
    </row>
    <row r="426" spans="1:17" ht="37.200000000000003" customHeight="1" x14ac:dyDescent="0.3">
      <c r="B426" s="3"/>
      <c r="C426" s="91" t="s">
        <v>191</v>
      </c>
      <c r="D426" s="91"/>
      <c r="E426" s="91"/>
      <c r="F426" s="91"/>
      <c r="G426" s="91"/>
      <c r="H426" s="91"/>
      <c r="I426" s="91"/>
      <c r="J426" s="91"/>
    </row>
    <row r="428" spans="1:17" ht="15.6" x14ac:dyDescent="0.3">
      <c r="C428" s="92" t="s">
        <v>192</v>
      </c>
      <c r="D428" s="92"/>
      <c r="E428" s="92"/>
      <c r="F428" s="92"/>
      <c r="G428" s="92"/>
      <c r="H428" s="92"/>
      <c r="I428" s="92"/>
      <c r="J428" s="92"/>
    </row>
    <row r="429" spans="1:17" x14ac:dyDescent="0.3">
      <c r="C429" s="94" t="s">
        <v>193</v>
      </c>
      <c r="D429" s="76"/>
      <c r="E429" s="76"/>
      <c r="F429" s="84">
        <f>SUMPRODUCT((K5:K426=K4)*(Q5:Q426=Q429)*(J5:J426))</f>
        <v>0</v>
      </c>
      <c r="G429" s="93"/>
      <c r="H429" s="93"/>
      <c r="I429" s="93"/>
      <c r="J429" s="93"/>
      <c r="Q429" s="7">
        <v>1032</v>
      </c>
    </row>
    <row r="430" spans="1:17" x14ac:dyDescent="0.3">
      <c r="C430" s="94" t="s">
        <v>194</v>
      </c>
      <c r="D430" s="76"/>
      <c r="E430" s="76"/>
      <c r="F430" s="84">
        <f>SUMPRODUCT((K5:K426=K4)*(Q5:Q426=Q430)*(J5:J426))</f>
        <v>0</v>
      </c>
      <c r="G430" s="93"/>
      <c r="H430" s="93"/>
      <c r="I430" s="93"/>
      <c r="J430" s="93"/>
      <c r="Q430" s="7">
        <v>17657</v>
      </c>
    </row>
    <row r="431" spans="1:17" ht="16.95" customHeight="1" x14ac:dyDescent="0.3">
      <c r="C431" s="94" t="s">
        <v>195</v>
      </c>
      <c r="D431" s="76"/>
      <c r="E431" s="76"/>
      <c r="F431" s="84">
        <f>SUMPRODUCT((K5:K426=K4)*(Q5:Q426=Q431)*(J5:J426))</f>
        <v>0</v>
      </c>
      <c r="G431" s="93"/>
      <c r="H431" s="93"/>
      <c r="I431" s="93"/>
      <c r="J431" s="93"/>
      <c r="Q431" s="7">
        <v>16838</v>
      </c>
    </row>
    <row r="433" spans="1:10" ht="15.6" x14ac:dyDescent="0.3">
      <c r="C433" s="92" t="s">
        <v>196</v>
      </c>
      <c r="D433" s="92"/>
      <c r="E433" s="92"/>
      <c r="F433" s="92"/>
      <c r="G433" s="92"/>
      <c r="H433" s="92"/>
      <c r="I433" s="92"/>
      <c r="J433" s="92"/>
    </row>
    <row r="434" spans="1:10" ht="20.25" customHeight="1" x14ac:dyDescent="0.3">
      <c r="C434" s="96" t="s">
        <v>197</v>
      </c>
      <c r="D434" s="97"/>
      <c r="E434" s="97"/>
      <c r="F434" s="95">
        <f>SUMIF(K9:K400, "", J9:J400)</f>
        <v>0</v>
      </c>
      <c r="G434" s="95"/>
      <c r="H434" s="95"/>
      <c r="I434" s="95"/>
      <c r="J434" s="95"/>
    </row>
    <row r="435" spans="1:10" ht="16.350000000000001" customHeight="1" x14ac:dyDescent="0.3">
      <c r="C435" s="100" t="s">
        <v>198</v>
      </c>
      <c r="D435" s="101"/>
      <c r="E435" s="101"/>
      <c r="F435" s="98">
        <f>SUMIF(K9:K44, "", J9:J44)</f>
        <v>0</v>
      </c>
      <c r="G435" s="99"/>
      <c r="H435" s="99"/>
      <c r="I435" s="99"/>
      <c r="J435" s="99"/>
    </row>
    <row r="436" spans="1:10" ht="16.350000000000001" customHeight="1" x14ac:dyDescent="0.3">
      <c r="C436" s="100" t="s">
        <v>199</v>
      </c>
      <c r="D436" s="101"/>
      <c r="E436" s="101"/>
      <c r="F436" s="98">
        <f>SUMIF(K56:K113, "", J56:J113)</f>
        <v>0</v>
      </c>
      <c r="G436" s="99"/>
      <c r="H436" s="99"/>
      <c r="I436" s="99"/>
      <c r="J436" s="99"/>
    </row>
    <row r="437" spans="1:10" ht="16.350000000000001" customHeight="1" x14ac:dyDescent="0.3">
      <c r="C437" s="100" t="s">
        <v>200</v>
      </c>
      <c r="D437" s="101"/>
      <c r="E437" s="101"/>
      <c r="F437" s="98">
        <f>SUMIF(K126:K191, "", J126:J191)</f>
        <v>0</v>
      </c>
      <c r="G437" s="99"/>
      <c r="H437" s="99"/>
      <c r="I437" s="99"/>
      <c r="J437" s="99"/>
    </row>
    <row r="438" spans="1:10" ht="16.350000000000001" customHeight="1" x14ac:dyDescent="0.3">
      <c r="C438" s="100" t="s">
        <v>201</v>
      </c>
      <c r="D438" s="101"/>
      <c r="E438" s="101"/>
      <c r="F438" s="98">
        <f>SUMIF(K218:K238, "", J218:J238)</f>
        <v>0</v>
      </c>
      <c r="G438" s="99"/>
      <c r="H438" s="99"/>
      <c r="I438" s="99"/>
      <c r="J438" s="99"/>
    </row>
    <row r="439" spans="1:10" x14ac:dyDescent="0.3">
      <c r="C439" s="100" t="s">
        <v>202</v>
      </c>
      <c r="D439" s="101"/>
      <c r="E439" s="101"/>
      <c r="F439" s="98">
        <f>SUMIF(K247:K303, "", J247:J303)</f>
        <v>0</v>
      </c>
      <c r="G439" s="99"/>
      <c r="H439" s="99"/>
      <c r="I439" s="99"/>
      <c r="J439" s="99"/>
    </row>
    <row r="440" spans="1:10" x14ac:dyDescent="0.3">
      <c r="C440" s="100" t="s">
        <v>203</v>
      </c>
      <c r="D440" s="101"/>
      <c r="E440" s="101"/>
      <c r="F440" s="98">
        <f>SUMIF(K319:K400, "", J319:J400)</f>
        <v>0</v>
      </c>
      <c r="G440" s="99"/>
      <c r="H440" s="99"/>
      <c r="I440" s="99"/>
      <c r="J440" s="99"/>
    </row>
    <row r="441" spans="1:10" x14ac:dyDescent="0.3">
      <c r="C441" s="102" t="s">
        <v>204</v>
      </c>
      <c r="D441" s="103"/>
      <c r="E441" s="103"/>
      <c r="F441" s="37"/>
      <c r="G441" s="37"/>
      <c r="H441" s="37"/>
      <c r="I441" s="37"/>
      <c r="J441" s="38"/>
    </row>
    <row r="442" spans="1:10" x14ac:dyDescent="0.3">
      <c r="C442" s="104"/>
      <c r="D442" s="105"/>
      <c r="E442" s="105"/>
      <c r="F442" s="105"/>
      <c r="G442" s="105"/>
      <c r="H442" s="105"/>
      <c r="I442" s="105"/>
      <c r="J442" s="106"/>
    </row>
    <row r="443" spans="1:10" x14ac:dyDescent="0.3">
      <c r="A443" s="28"/>
      <c r="C443" s="107" t="s">
        <v>188</v>
      </c>
      <c r="D443" s="52"/>
      <c r="E443" s="52"/>
      <c r="F443" s="108">
        <f>SUMIF(K5:K426, IF(K4="","",K4), J5:J426)</f>
        <v>0</v>
      </c>
      <c r="G443" s="109"/>
      <c r="H443" s="109"/>
      <c r="I443" s="109"/>
      <c r="J443" s="110"/>
    </row>
    <row r="444" spans="1:10" x14ac:dyDescent="0.3">
      <c r="A444" s="28"/>
      <c r="C444" s="107" t="s">
        <v>189</v>
      </c>
      <c r="D444" s="52"/>
      <c r="E444" s="52"/>
      <c r="F444" s="108">
        <f>ROUND(SUMIF(K5:K426, IF(K4="","",K4), J5:J426) * 0.2, 2)</f>
        <v>0</v>
      </c>
      <c r="G444" s="109"/>
      <c r="H444" s="109"/>
      <c r="I444" s="109"/>
      <c r="J444" s="110"/>
    </row>
    <row r="445" spans="1:10" x14ac:dyDescent="0.3">
      <c r="C445" s="111" t="s">
        <v>190</v>
      </c>
      <c r="D445" s="112"/>
      <c r="E445" s="112"/>
      <c r="F445" s="113">
        <f>SUM(F443:F444)</f>
        <v>0</v>
      </c>
      <c r="G445" s="114"/>
      <c r="H445" s="114"/>
      <c r="I445" s="114"/>
      <c r="J445" s="115"/>
    </row>
    <row r="446" spans="1:10" x14ac:dyDescent="0.3">
      <c r="C446" s="116"/>
      <c r="D446" s="77"/>
      <c r="E446" s="77"/>
      <c r="F446" s="77"/>
      <c r="G446" s="77"/>
      <c r="H446" s="77"/>
      <c r="I446" s="77"/>
      <c r="J446" s="77"/>
    </row>
    <row r="447" spans="1:10" x14ac:dyDescent="0.3">
      <c r="C447" s="117" t="s">
        <v>205</v>
      </c>
      <c r="D447" s="77"/>
      <c r="E447" s="77"/>
      <c r="F447" s="77"/>
      <c r="G447" s="77"/>
      <c r="H447" s="77"/>
      <c r="I447" s="77"/>
      <c r="J447" s="77"/>
    </row>
    <row r="448" spans="1:10" x14ac:dyDescent="0.3">
      <c r="C448" s="112" t="str">
        <f>IF(Paramètres!AA2&lt;&gt;"",Paramètres!AA2,"")</f>
        <v xml:space="preserve">Zéro euro </v>
      </c>
      <c r="D448" s="112"/>
      <c r="E448" s="112"/>
      <c r="F448" s="112"/>
      <c r="G448" s="112"/>
      <c r="H448" s="112"/>
      <c r="I448" s="112"/>
      <c r="J448" s="112"/>
    </row>
    <row r="449" spans="3:10" x14ac:dyDescent="0.3">
      <c r="C449" s="112"/>
      <c r="D449" s="112"/>
      <c r="E449" s="112"/>
      <c r="F449" s="112"/>
      <c r="G449" s="112"/>
      <c r="H449" s="112"/>
      <c r="I449" s="112"/>
      <c r="J449" s="112"/>
    </row>
    <row r="450" spans="3:10" ht="56.7" customHeight="1" x14ac:dyDescent="0.3">
      <c r="F450" s="118" t="s">
        <v>206</v>
      </c>
      <c r="G450" s="118"/>
      <c r="H450" s="118"/>
      <c r="I450" s="118"/>
      <c r="J450" s="118"/>
    </row>
    <row r="452" spans="3:10" ht="85.05" customHeight="1" x14ac:dyDescent="0.3">
      <c r="C452" s="119" t="s">
        <v>207</v>
      </c>
      <c r="D452" s="119"/>
      <c r="F452" s="119" t="s">
        <v>208</v>
      </c>
      <c r="G452" s="119"/>
      <c r="H452" s="119"/>
      <c r="I452" s="119"/>
      <c r="J452" s="119"/>
    </row>
    <row r="453" spans="3:10" x14ac:dyDescent="0.3">
      <c r="C453" s="120" t="s">
        <v>209</v>
      </c>
      <c r="D453" s="120"/>
      <c r="E453" s="120"/>
      <c r="F453" s="120"/>
      <c r="G453" s="120"/>
      <c r="H453" s="120"/>
      <c r="I453" s="120"/>
      <c r="J453" s="120"/>
    </row>
  </sheetData>
  <sheetProtection password="E95E" sheet="1" objects="1" selectLockedCells="1"/>
  <mergeCells count="175">
    <mergeCell ref="C453:J453"/>
    <mergeCell ref="C445:E445"/>
    <mergeCell ref="F445:J445"/>
    <mergeCell ref="C446:J446"/>
    <mergeCell ref="C447:J447"/>
    <mergeCell ref="C448:J448"/>
    <mergeCell ref="C449:J449"/>
    <mergeCell ref="F450:J450"/>
    <mergeCell ref="C452:D452"/>
    <mergeCell ref="F452:J452"/>
    <mergeCell ref="F439:J439"/>
    <mergeCell ref="C439:E439"/>
    <mergeCell ref="F440:J440"/>
    <mergeCell ref="C440:E440"/>
    <mergeCell ref="C441:E441"/>
    <mergeCell ref="C442:J442"/>
    <mergeCell ref="C443:E443"/>
    <mergeCell ref="F443:J443"/>
    <mergeCell ref="C444:E444"/>
    <mergeCell ref="F444:J444"/>
    <mergeCell ref="F434:J434"/>
    <mergeCell ref="C434:E434"/>
    <mergeCell ref="F435:J435"/>
    <mergeCell ref="C435:E435"/>
    <mergeCell ref="F436:J436"/>
    <mergeCell ref="C436:E436"/>
    <mergeCell ref="F437:J437"/>
    <mergeCell ref="C437:E437"/>
    <mergeCell ref="F438:J438"/>
    <mergeCell ref="C438:E438"/>
    <mergeCell ref="C426:J426"/>
    <mergeCell ref="C428:J428"/>
    <mergeCell ref="F429:J429"/>
    <mergeCell ref="C429:E429"/>
    <mergeCell ref="F430:J430"/>
    <mergeCell ref="C430:E430"/>
    <mergeCell ref="F431:J431"/>
    <mergeCell ref="C431:E431"/>
    <mergeCell ref="C433:J433"/>
    <mergeCell ref="F421:J421"/>
    <mergeCell ref="C421:E421"/>
    <mergeCell ref="F422:J422"/>
    <mergeCell ref="C422:E422"/>
    <mergeCell ref="F423:J423"/>
    <mergeCell ref="C423:E423"/>
    <mergeCell ref="F424:J424"/>
    <mergeCell ref="C424:E424"/>
    <mergeCell ref="F425:J425"/>
    <mergeCell ref="C425:E425"/>
    <mergeCell ref="C388:E388"/>
    <mergeCell ref="C392:I392"/>
    <mergeCell ref="C394:E394"/>
    <mergeCell ref="C398:I398"/>
    <mergeCell ref="C400:E400"/>
    <mergeCell ref="C401:F401"/>
    <mergeCell ref="C402:F402"/>
    <mergeCell ref="C417:I417"/>
    <mergeCell ref="C420:E420"/>
    <mergeCell ref="C359:I359"/>
    <mergeCell ref="C361:E361"/>
    <mergeCell ref="C362:F362"/>
    <mergeCell ref="C363:F363"/>
    <mergeCell ref="C364:F364"/>
    <mergeCell ref="C377:I377"/>
    <mergeCell ref="C379:E379"/>
    <mergeCell ref="C380:F380"/>
    <mergeCell ref="C386:I386"/>
    <mergeCell ref="C321:F321"/>
    <mergeCell ref="C332:I332"/>
    <mergeCell ref="C334:E334"/>
    <mergeCell ref="C335:F335"/>
    <mergeCell ref="C336:F336"/>
    <mergeCell ref="C337:F337"/>
    <mergeCell ref="C350:I350"/>
    <mergeCell ref="C352:E352"/>
    <mergeCell ref="C353:F353"/>
    <mergeCell ref="C291:F291"/>
    <mergeCell ref="C301:I301"/>
    <mergeCell ref="C303:E303"/>
    <mergeCell ref="C304:F304"/>
    <mergeCell ref="C305:F305"/>
    <mergeCell ref="C315:I315"/>
    <mergeCell ref="C318:E318"/>
    <mergeCell ref="C319:E319"/>
    <mergeCell ref="C320:F320"/>
    <mergeCell ref="C262:F262"/>
    <mergeCell ref="C263:F263"/>
    <mergeCell ref="C273:I273"/>
    <mergeCell ref="C275:E275"/>
    <mergeCell ref="C276:F276"/>
    <mergeCell ref="C277:F277"/>
    <mergeCell ref="C287:I287"/>
    <mergeCell ref="C289:E289"/>
    <mergeCell ref="C290:F290"/>
    <mergeCell ref="C238:E238"/>
    <mergeCell ref="C239:I239"/>
    <mergeCell ref="C243:I243"/>
    <mergeCell ref="C246:E246"/>
    <mergeCell ref="C247:E247"/>
    <mergeCell ref="C248:F248"/>
    <mergeCell ref="C249:F249"/>
    <mergeCell ref="C259:I259"/>
    <mergeCell ref="C261:E261"/>
    <mergeCell ref="C194:F194"/>
    <mergeCell ref="C195:F195"/>
    <mergeCell ref="C213:I213"/>
    <mergeCell ref="C217:E217"/>
    <mergeCell ref="C218:E218"/>
    <mergeCell ref="C219:F219"/>
    <mergeCell ref="C220:F220"/>
    <mergeCell ref="C221:F221"/>
    <mergeCell ref="C236:I236"/>
    <mergeCell ref="C170:E170"/>
    <mergeCell ref="C174:I174"/>
    <mergeCell ref="C176:E176"/>
    <mergeCell ref="C177:F177"/>
    <mergeCell ref="C178:F178"/>
    <mergeCell ref="C189:I189"/>
    <mergeCell ref="C191:E191"/>
    <mergeCell ref="C192:F192"/>
    <mergeCell ref="C193:F193"/>
    <mergeCell ref="C144:I144"/>
    <mergeCell ref="C146:E146"/>
    <mergeCell ref="C147:F147"/>
    <mergeCell ref="C148:F148"/>
    <mergeCell ref="C157:I157"/>
    <mergeCell ref="C159:I159"/>
    <mergeCell ref="C162:E162"/>
    <mergeCell ref="C164:E164"/>
    <mergeCell ref="C168:I168"/>
    <mergeCell ref="C113:E113"/>
    <mergeCell ref="C114:F114"/>
    <mergeCell ref="C120:I120"/>
    <mergeCell ref="C124:E124"/>
    <mergeCell ref="C125:E125"/>
    <mergeCell ref="C126:E126"/>
    <mergeCell ref="C127:F127"/>
    <mergeCell ref="C128:F128"/>
    <mergeCell ref="C129:F129"/>
    <mergeCell ref="C81:I81"/>
    <mergeCell ref="C84:E84"/>
    <mergeCell ref="C86:E86"/>
    <mergeCell ref="C87:F87"/>
    <mergeCell ref="C88:F88"/>
    <mergeCell ref="C89:F89"/>
    <mergeCell ref="C90:F90"/>
    <mergeCell ref="C91:F91"/>
    <mergeCell ref="C111:I111"/>
    <mergeCell ref="C55:E55"/>
    <mergeCell ref="C56:E56"/>
    <mergeCell ref="C57:F57"/>
    <mergeCell ref="C63:I63"/>
    <mergeCell ref="C65:E65"/>
    <mergeCell ref="C66:F66"/>
    <mergeCell ref="C72:I72"/>
    <mergeCell ref="C74:E74"/>
    <mergeCell ref="C75:F75"/>
    <mergeCell ref="C20:F20"/>
    <mergeCell ref="C21:F21"/>
    <mergeCell ref="C22:F22"/>
    <mergeCell ref="C23:F23"/>
    <mergeCell ref="C42:I42"/>
    <mergeCell ref="C44:E44"/>
    <mergeCell ref="C45:F45"/>
    <mergeCell ref="C51:I51"/>
    <mergeCell ref="C54:E54"/>
    <mergeCell ref="C3:E3"/>
    <mergeCell ref="C4:E4"/>
    <mergeCell ref="C7:E7"/>
    <mergeCell ref="C8:E8"/>
    <mergeCell ref="C9:E9"/>
    <mergeCell ref="C10:F10"/>
    <mergeCell ref="C16:I16"/>
    <mergeCell ref="C18:E18"/>
    <mergeCell ref="C19:F19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&amp;L2406SASNC035 - Mise en accessibilité PMR du RU Technopole
4 Boulevard Dominique François Arago - 57070 METZ&amp;RDPGF - Lot n°10 ELECTRICITE - SSI 
DCE - Edition du 26/04/2025</oddHeader>
    <oddFooter>&amp;LSOCOTEC SMART SOLUTIONS&amp;CEdition du 26/04/2025&amp;RPage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88671875" defaultRowHeight="12.75" customHeight="1" x14ac:dyDescent="0.3"/>
  <cols>
    <col min="1" max="1" width="11.44140625" customWidth="1"/>
    <col min="2" max="2" width="35" customWidth="1"/>
    <col min="3" max="10" width="11.44140625" customWidth="1"/>
  </cols>
  <sheetData>
    <row r="1" spans="1:27" ht="12.75" customHeight="1" x14ac:dyDescent="0.3">
      <c r="B1" s="35" t="s">
        <v>210</v>
      </c>
      <c r="AA1" s="7">
        <f>IF(DPGF!F445&lt;&gt;"",DPGF!F445,"0")</f>
        <v>0</v>
      </c>
    </row>
    <row r="2" spans="1:27" ht="12.75" customHeight="1" x14ac:dyDescent="0.3">
      <c r="AA2" s="7" t="str">
        <f>UPPER(MID(AA98,1,1))&amp;MID(AA98,2,168)</f>
        <v xml:space="preserve">Zéro euro </v>
      </c>
    </row>
    <row r="3" spans="1:27" ht="25.5" customHeight="1" x14ac:dyDescent="0.3">
      <c r="A3" s="40" t="s">
        <v>211</v>
      </c>
      <c r="B3" s="39" t="s">
        <v>212</v>
      </c>
      <c r="C3" s="121" t="s">
        <v>237</v>
      </c>
      <c r="D3" s="121"/>
      <c r="E3" s="121"/>
      <c r="F3" s="121"/>
      <c r="G3" s="121"/>
      <c r="H3" s="121"/>
      <c r="I3" s="121"/>
      <c r="J3" s="121"/>
      <c r="AA3" s="7">
        <f>INT(AA1/1000000)</f>
        <v>0</v>
      </c>
    </row>
    <row r="4" spans="1:27" ht="12.75" customHeight="1" x14ac:dyDescent="0.3">
      <c r="AA4" s="7">
        <f>INT((AA1-AA3*1000000)/1000)</f>
        <v>0</v>
      </c>
    </row>
    <row r="5" spans="1:27" ht="25.5" customHeight="1" x14ac:dyDescent="0.3">
      <c r="A5" s="40" t="s">
        <v>213</v>
      </c>
      <c r="B5" s="39" t="s">
        <v>214</v>
      </c>
      <c r="C5" s="121" t="s">
        <v>238</v>
      </c>
      <c r="D5" s="121"/>
      <c r="E5" s="121"/>
      <c r="F5" s="121"/>
      <c r="G5" s="121"/>
      <c r="H5" s="121"/>
      <c r="I5" s="121"/>
      <c r="J5" s="121"/>
      <c r="AA5" s="7">
        <f>INT(AA1-AA3*1000000-AA4*1000)</f>
        <v>0</v>
      </c>
    </row>
    <row r="6" spans="1:27" ht="12.75" customHeight="1" x14ac:dyDescent="0.3">
      <c r="AA6" s="7">
        <f>ROUND(AA1-AA3*1000000-AA4*1000-AA5,2)*100</f>
        <v>0</v>
      </c>
    </row>
    <row r="7" spans="1:27" ht="12.75" customHeight="1" x14ac:dyDescent="0.3">
      <c r="A7" s="40" t="s">
        <v>223</v>
      </c>
      <c r="B7" s="39" t="s">
        <v>224</v>
      </c>
      <c r="C7" s="41" t="s">
        <v>239</v>
      </c>
      <c r="AA7" s="7">
        <f>AA3-AA12*100</f>
        <v>0</v>
      </c>
    </row>
    <row r="8" spans="1:27" ht="12.75" customHeight="1" x14ac:dyDescent="0.3">
      <c r="AA8" s="7">
        <f>0</f>
        <v>0</v>
      </c>
    </row>
    <row r="9" spans="1:27" ht="12.75" customHeight="1" x14ac:dyDescent="0.3">
      <c r="A9" s="40" t="s">
        <v>225</v>
      </c>
      <c r="B9" s="39" t="s">
        <v>226</v>
      </c>
      <c r="C9" s="41" t="s">
        <v>37</v>
      </c>
      <c r="AA9" s="7">
        <f>AA4-AA15*100</f>
        <v>0</v>
      </c>
    </row>
    <row r="10" spans="1:27" ht="12.75" customHeight="1" x14ac:dyDescent="0.3">
      <c r="AA10" s="7">
        <f>ROUND(AA5-AA18*100,0)</f>
        <v>0</v>
      </c>
    </row>
    <row r="11" spans="1:27" ht="25.5" customHeight="1" x14ac:dyDescent="0.3">
      <c r="A11" s="40" t="s">
        <v>215</v>
      </c>
      <c r="B11" s="39" t="s">
        <v>216</v>
      </c>
      <c r="C11" s="121" t="s">
        <v>38</v>
      </c>
      <c r="D11" s="121"/>
      <c r="E11" s="121"/>
      <c r="F11" s="121"/>
      <c r="G11" s="121"/>
      <c r="H11" s="121"/>
      <c r="I11" s="121"/>
      <c r="J11" s="121"/>
      <c r="AA11" s="7">
        <f>AA6</f>
        <v>0</v>
      </c>
    </row>
    <row r="12" spans="1:27" ht="12.75" customHeight="1" x14ac:dyDescent="0.3">
      <c r="AA12" s="7">
        <f>INT(AA3/100)</f>
        <v>0</v>
      </c>
    </row>
    <row r="13" spans="1:27" ht="12.75" customHeight="1" x14ac:dyDescent="0.3">
      <c r="A13" s="40" t="s">
        <v>227</v>
      </c>
      <c r="B13" s="39" t="s">
        <v>228</v>
      </c>
      <c r="C13" s="41" t="s">
        <v>240</v>
      </c>
      <c r="AA13" s="7">
        <f>INT((AA3-AA12*100)/10)</f>
        <v>0</v>
      </c>
    </row>
    <row r="14" spans="1:27" ht="12.75" customHeight="1" x14ac:dyDescent="0.3">
      <c r="AA14" s="7">
        <f>AA3-AA12*100-AA13*10</f>
        <v>0</v>
      </c>
    </row>
    <row r="15" spans="1:27" ht="12.75" customHeight="1" x14ac:dyDescent="0.3">
      <c r="A15" s="40" t="s">
        <v>229</v>
      </c>
      <c r="B15" s="39" t="s">
        <v>230</v>
      </c>
      <c r="C15" s="41" t="s">
        <v>241</v>
      </c>
      <c r="AA15" s="7">
        <f>INT(AA4/100)</f>
        <v>0</v>
      </c>
    </row>
    <row r="16" spans="1:27" ht="12.75" customHeight="1" x14ac:dyDescent="0.3">
      <c r="AA16" s="7">
        <f>INT((AA4-AA15*100)/10)</f>
        <v>0</v>
      </c>
    </row>
    <row r="17" spans="1:27" ht="12.75" customHeight="1" x14ac:dyDescent="0.3">
      <c r="A17" s="40" t="s">
        <v>231</v>
      </c>
      <c r="B17" s="39" t="s">
        <v>232</v>
      </c>
      <c r="C17" s="41">
        <v>1</v>
      </c>
      <c r="AA17" s="7">
        <f>AA4-AA15*100-AA16*10</f>
        <v>0</v>
      </c>
    </row>
    <row r="18" spans="1:27" ht="12.75" customHeight="1" x14ac:dyDescent="0.3">
      <c r="AA18" s="7">
        <f>INT(AA5/100)</f>
        <v>0</v>
      </c>
    </row>
    <row r="19" spans="1:27" ht="12.75" customHeight="1" x14ac:dyDescent="0.3">
      <c r="C19" s="42">
        <v>0.2</v>
      </c>
      <c r="E19" s="43" t="s">
        <v>233</v>
      </c>
      <c r="AA19" s="7">
        <f>INT((AA5-AA18*100)/10)</f>
        <v>0</v>
      </c>
    </row>
    <row r="20" spans="1:27" ht="12.75" customHeight="1" x14ac:dyDescent="0.3">
      <c r="C20" s="44">
        <v>5.5E-2</v>
      </c>
      <c r="E20" s="43" t="s">
        <v>234</v>
      </c>
      <c r="AA20" s="7">
        <f>AA5-AA18*100-AA19*10</f>
        <v>0</v>
      </c>
    </row>
    <row r="21" spans="1:27" ht="12.75" customHeight="1" x14ac:dyDescent="0.3">
      <c r="C21" s="44">
        <v>0</v>
      </c>
      <c r="E21" s="43" t="s">
        <v>235</v>
      </c>
      <c r="AA21" s="7">
        <f>INT(AA6/10)</f>
        <v>0</v>
      </c>
    </row>
    <row r="22" spans="1:27" ht="12.75" customHeight="1" x14ac:dyDescent="0.3">
      <c r="C22" s="45">
        <v>0</v>
      </c>
      <c r="E22" s="43" t="s">
        <v>236</v>
      </c>
      <c r="AA22" s="7">
        <f>ROUND(AA6-AA21*10,0)</f>
        <v>0</v>
      </c>
    </row>
    <row r="23" spans="1:27" ht="12.75" customHeight="1" x14ac:dyDescent="0.3">
      <c r="AA23" s="7" t="str">
        <f>IF(AA12=0,"",IF(AA12=1,"",IF(AA12=2,"deux ",IF(AA12=3,"trois ",IF(AA12=4,"quatre ",IF(AA12=5,"cinq ",AA42))))))</f>
        <v/>
      </c>
    </row>
    <row r="24" spans="1:27" ht="12.75" customHeight="1" x14ac:dyDescent="0.3">
      <c r="A24" s="40" t="s">
        <v>217</v>
      </c>
      <c r="B24" s="39" t="s">
        <v>218</v>
      </c>
      <c r="C24" s="121" t="s">
        <v>242</v>
      </c>
      <c r="D24" s="121"/>
      <c r="E24" s="121"/>
      <c r="F24" s="121"/>
      <c r="G24" s="121"/>
      <c r="H24" s="121"/>
      <c r="I24" s="121"/>
      <c r="J24" s="121"/>
      <c r="AA24" s="7" t="str">
        <f>IF(AA12=0,"",IF(AA12&lt;2,"cent ",AA43))</f>
        <v/>
      </c>
    </row>
    <row r="25" spans="1:27" ht="12.75" customHeight="1" x14ac:dyDescent="0.3">
      <c r="AA25" s="7" t="str">
        <f>IF(AA13=1,AA44,IF(AA13=7,AA64,IF(AA13=9,AA80,AA89)))</f>
        <v/>
      </c>
    </row>
    <row r="26" spans="1:27" ht="12.75" customHeight="1" x14ac:dyDescent="0.3">
      <c r="A26" s="40" t="s">
        <v>219</v>
      </c>
      <c r="B26" s="39" t="s">
        <v>220</v>
      </c>
      <c r="C26" s="121" t="s">
        <v>243</v>
      </c>
      <c r="D26" s="121"/>
      <c r="E26" s="121"/>
      <c r="F26" s="121"/>
      <c r="G26" s="121"/>
      <c r="H26" s="121"/>
      <c r="I26" s="121"/>
      <c r="J26" s="121"/>
      <c r="AA26" s="7" t="str">
        <f>IF(AA7=11,"",IF(AA7=12,"",IF(AA7=13,"",IF(AA7=14,"",IF(AA7=15,"",IF(AA7=16,"",AA45))))))</f>
        <v/>
      </c>
    </row>
    <row r="27" spans="1:27" ht="12.75" customHeight="1" x14ac:dyDescent="0.3">
      <c r="AA27" s="7" t="str">
        <f>IF(AA3=0,"",IF(AA3&lt;2,"million ","millions "))</f>
        <v/>
      </c>
    </row>
    <row r="28" spans="1:27" ht="12.75" customHeight="1" x14ac:dyDescent="0.3">
      <c r="A28" s="40" t="s">
        <v>221</v>
      </c>
      <c r="B28" s="39" t="s">
        <v>222</v>
      </c>
      <c r="C28" s="121"/>
      <c r="D28" s="121"/>
      <c r="E28" s="121"/>
      <c r="F28" s="121"/>
      <c r="G28" s="121"/>
      <c r="H28" s="121"/>
      <c r="I28" s="121"/>
      <c r="J28" s="121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3">
      <c r="AA29" s="7" t="str">
        <f>IF(AA15=0,"",IF(AA15&lt;2,"cent ",AA47))</f>
        <v/>
      </c>
    </row>
    <row r="30" spans="1:27" ht="12.75" customHeight="1" x14ac:dyDescent="0.3">
      <c r="AA30" s="7" t="str">
        <f>IF(AA16=1,AA48,IF(AA16=7,AA66,IF(AA16=9,AA81,AA90)))</f>
        <v/>
      </c>
    </row>
    <row r="31" spans="1:27" ht="12.75" customHeight="1" x14ac:dyDescent="0.3">
      <c r="AA31" s="7" t="str">
        <f>IF(AA4=1,"",AA49)</f>
        <v/>
      </c>
    </row>
    <row r="32" spans="1:27" ht="12.75" customHeight="1" x14ac:dyDescent="0.3">
      <c r="AA32" s="7" t="str">
        <f>IF(AA4&gt;0,"mille ","")</f>
        <v/>
      </c>
    </row>
    <row r="33" spans="27:27" ht="12.75" customHeight="1" x14ac:dyDescent="0.3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3">
      <c r="AA34" s="7" t="str">
        <f>IF(AA18=0,"",IF(AA18&lt;2,"cent ",AA51))</f>
        <v/>
      </c>
    </row>
    <row r="35" spans="27:27" ht="12.75" customHeight="1" x14ac:dyDescent="0.3">
      <c r="AA35" s="7" t="str">
        <f>IF(AA19=1,AA52,IF(AA19=7,AA68,IF(AA19=9,AA83,AA91)))</f>
        <v/>
      </c>
    </row>
    <row r="36" spans="27:27" ht="12.75" customHeight="1" x14ac:dyDescent="0.3">
      <c r="AA36" s="7" t="str">
        <f>IF(AA10=11,"",IF(AA10=12,"",IF(AA10=13,"",IF(AA10=14,"",IF(AA10=15,"",IF(AA10=16,"",AA53))))))</f>
        <v/>
      </c>
    </row>
    <row r="37" spans="27:27" ht="12.75" customHeight="1" x14ac:dyDescent="0.3">
      <c r="AA37" s="7" t="str">
        <f>IF(INT(AA1&lt;2),"euro ","euros ")</f>
        <v xml:space="preserve">euro </v>
      </c>
    </row>
    <row r="38" spans="27:27" ht="12.75" customHeight="1" x14ac:dyDescent="0.3">
      <c r="AA38" s="7" t="str">
        <f>IF(AA6&gt;0,"et ","")</f>
        <v/>
      </c>
    </row>
    <row r="39" spans="27:27" ht="12.75" customHeight="1" x14ac:dyDescent="0.3">
      <c r="AA39" s="7" t="str">
        <f>IF(AA21=1,AA54,IF(AA21=7,AA70,IF(AA21=9,AA84,AA92)))</f>
        <v/>
      </c>
    </row>
    <row r="40" spans="27:27" ht="12.75" customHeight="1" x14ac:dyDescent="0.3">
      <c r="AA40" s="7" t="str">
        <f>IF(AA11=11,"",IF(AA11=12,"",IF(AA11=13,"",IF(AA11=14,"",IF(AA11=15,"",IF(AA11=16,"",AA55))))))</f>
        <v/>
      </c>
    </row>
    <row r="41" spans="27:27" ht="12.75" customHeight="1" x14ac:dyDescent="0.3">
      <c r="AA41" s="7" t="str">
        <f>IF(AA6=0,"",IF(AA6&lt;2,"centime","centimes"))</f>
        <v/>
      </c>
    </row>
    <row r="42" spans="27:27" ht="12.75" customHeight="1" x14ac:dyDescent="0.3">
      <c r="AA42" s="7" t="str">
        <f>IF(AA3=0," ",IF(AA12=6,"six ",IF(AA12=7,"sept ",IF(AA12=8,"huit ",IF(AA12=9,"neuf ",)))))</f>
        <v xml:space="preserve"> </v>
      </c>
    </row>
    <row r="43" spans="27:27" ht="12.75" customHeight="1" x14ac:dyDescent="0.3">
      <c r="AA43" s="7" t="str">
        <f>IF(AA7&gt;0,"cent ", "cents ")</f>
        <v xml:space="preserve">cents </v>
      </c>
    </row>
    <row r="44" spans="27:27" ht="12.75" customHeight="1" x14ac:dyDescent="0.3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3">
      <c r="AA45" s="7" t="str">
        <f>IF(AA7=17,"",IF(AA7=18,"",IF(AA7=19,"",AA57)))</f>
        <v/>
      </c>
    </row>
    <row r="46" spans="27:27" ht="12.75" customHeight="1" x14ac:dyDescent="0.3">
      <c r="AA46" s="7">
        <f>IF(AA15=6,"six ",IF(AA15=7,"sept ",IF(AA15=8,"huit ",IF(AA15=9,"neuf ",))))</f>
        <v>0</v>
      </c>
    </row>
    <row r="47" spans="27:27" ht="12.75" customHeight="1" x14ac:dyDescent="0.3">
      <c r="AA47" s="7" t="str">
        <f>IF(AA9&gt;0,"cent ", "cents ")</f>
        <v xml:space="preserve">cents </v>
      </c>
    </row>
    <row r="48" spans="27:27" ht="12.75" customHeight="1" x14ac:dyDescent="0.3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3">
      <c r="AA49" s="7" t="str">
        <f>IF(AA9=11,"",IF(AA9=12,"",IF(AA9=13,"",IF(AA9=14,"",IF(AA9=15,"",IF(AA9=16,"",AA59))))))</f>
        <v/>
      </c>
    </row>
    <row r="50" spans="27:27" ht="12.75" customHeight="1" x14ac:dyDescent="0.3">
      <c r="AA50" s="7">
        <f>IF(AA18=6,"six ",IF(AA18=7,"sept ",IF(AA18=8,"huit ",IF(AA18=9,"neuf ",))))</f>
        <v>0</v>
      </c>
    </row>
    <row r="51" spans="27:27" ht="12.75" customHeight="1" x14ac:dyDescent="0.3">
      <c r="AA51" s="7" t="str">
        <f>IF(AA10&gt;0,"cent ", "cents ")</f>
        <v xml:space="preserve">cents </v>
      </c>
    </row>
    <row r="52" spans="27:27" ht="12.75" customHeight="1" x14ac:dyDescent="0.3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3">
      <c r="AA53" s="7" t="str">
        <f>IF(AA10=17,"",IF(AA10=18,"",IF(AA10=19,"",AA61)))</f>
        <v/>
      </c>
    </row>
    <row r="54" spans="27:27" ht="12.75" customHeight="1" x14ac:dyDescent="0.3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3">
      <c r="AA55" s="7" t="str">
        <f>IF(AA11=17,"",IF(AA11=18,"",IF(AA11=19,"",AA63)))</f>
        <v/>
      </c>
    </row>
    <row r="56" spans="27:27" ht="12.75" customHeight="1" x14ac:dyDescent="0.3">
      <c r="AA56" s="7" t="str">
        <f>IF(AA7=16,"seize ",IF(AA7=17,"dix-sept ",IF(AA7=18,"dix-huit ",IF(AA7=19,"dix-neuf ",AA64))))</f>
        <v/>
      </c>
    </row>
    <row r="57" spans="27:27" ht="12.75" customHeight="1" x14ac:dyDescent="0.3">
      <c r="AA57" s="7" t="str">
        <f>IF(AA7=21,"et un ",IF(AA7=31,"et un ",IF(AA7=41,"et un ",IF(AA7=51,"et un ",IF(AA7=61,"et un ",AA65)))))</f>
        <v/>
      </c>
    </row>
    <row r="58" spans="27:27" ht="12.75" customHeight="1" x14ac:dyDescent="0.3">
      <c r="AA58" s="7" t="str">
        <f>IF(AA9=16,"seize ",IF(AA9=17,"dix-sept ",IF(AA9=18,"dix-huit ",IF(AA9=19,"dix-neuf ",AA66))))</f>
        <v/>
      </c>
    </row>
    <row r="59" spans="27:27" ht="12.75" customHeight="1" x14ac:dyDescent="0.3">
      <c r="AA59" s="7" t="str">
        <f>IF(AA9=17,"",IF(AA9=18,"",IF(AA9=19,"",AA67)))</f>
        <v/>
      </c>
    </row>
    <row r="60" spans="27:27" ht="12.75" customHeight="1" x14ac:dyDescent="0.3">
      <c r="AA60" s="7" t="str">
        <f>IF(AA10=16,"seize ",IF(AA10=17,"dix-sept ",IF(AA10=18,"dix-huit ",IF(AA10=19,"dix-neuf ",AA68))))</f>
        <v/>
      </c>
    </row>
    <row r="61" spans="27:27" ht="12.75" customHeight="1" x14ac:dyDescent="0.3">
      <c r="AA61" s="7" t="str">
        <f>IF(AA10=21,"et un ",IF(AA10=31,"et un ",IF(AA10=41,"et un ",IF(AA10=51,"et un ",IF(AA10=61,"et un ",AA69)))))</f>
        <v/>
      </c>
    </row>
    <row r="62" spans="27:27" ht="12.75" customHeight="1" x14ac:dyDescent="0.3">
      <c r="AA62" s="7" t="str">
        <f>IF(AA11=16,"seize ",IF(AA11=17,"dix-sept ",IF(AA11=18,"dix-huit ",IF(AA11=19,"dix-neuf ",AA70))))</f>
        <v/>
      </c>
    </row>
    <row r="63" spans="27:27" ht="12.75" customHeight="1" x14ac:dyDescent="0.3">
      <c r="AA63" s="7" t="str">
        <f>IF(AA11=21,"et un ",IF(AA11=31,"et un ",IF(AA11=41,"et un ",IF(AA11=51,"et un ",IF(AA11=61,"et un ",AA71)))))</f>
        <v/>
      </c>
    </row>
    <row r="64" spans="27:27" ht="12.75" customHeight="1" x14ac:dyDescent="0.3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3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3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3">
      <c r="AA67" s="7" t="str">
        <f>IF(AA9=21,"et un ",IF(AA9=31,"et un ",IF(AA9=41,"et un ",IF(AA9=51,"et un ",IF(AA9=61,"et un ",AA75)))))</f>
        <v/>
      </c>
    </row>
    <row r="68" spans="27:27" ht="12.75" customHeight="1" x14ac:dyDescent="0.3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3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3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3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3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3">
      <c r="AA73" s="7">
        <f>IF(AA13=9,"",IF(AA14=6,"six ",IF(AA14=7,"sept ",IF(AA14=8,"huit ",IF(AA14=9,"neuf ",)))))</f>
        <v>0</v>
      </c>
    </row>
    <row r="74" spans="27:27" ht="12.75" customHeight="1" x14ac:dyDescent="0.3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3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3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3">
      <c r="AA77" s="7">
        <f>IF(AA19=9,"",IF(AA20=6,"six ",IF(AA20=7,"sept ",IF(AA20=8,"huit ",IF(AA20=9,"neuf ",)))))</f>
        <v>0</v>
      </c>
    </row>
    <row r="78" spans="27:27" ht="12.75" customHeight="1" x14ac:dyDescent="0.3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3">
      <c r="AA79" s="7">
        <f>IF(AA21=9,"",IF(AA22=6,"six ",IF(AA22=7,"sept ",IF(AA22=8,"huit ",IF(AA22=9,"neuf ",)))))</f>
        <v>0</v>
      </c>
    </row>
    <row r="80" spans="27:27" ht="12.75" customHeight="1" x14ac:dyDescent="0.3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3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3">
      <c r="AA82" s="7">
        <f>IF(AA16=9,"",IF(AA17=6,"six ",IF(AA17=7,"sept ",IF(AA17=8,"huit ",IF(AA17=9,"neuf ",)))))</f>
        <v>0</v>
      </c>
    </row>
    <row r="83" spans="27:27" ht="12.75" customHeight="1" x14ac:dyDescent="0.3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3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3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3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3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3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3">
      <c r="AA89" s="7" t="str">
        <f>IF(AA13=2,"vingt ",IF(AA13=3,"trente ",IF(AA13=4,"quarante ",IF(AA13=5,"cinquante ",AA93))))</f>
        <v/>
      </c>
    </row>
    <row r="90" spans="27:27" ht="12.75" customHeight="1" x14ac:dyDescent="0.3">
      <c r="AA90" s="7" t="str">
        <f>IF(AA16=2,"vingt ",IF(AA16=3,"trente ",IF(AA16=4,"quarante ",IF(AA16=5,"cinquante ",AA94))))</f>
        <v/>
      </c>
    </row>
    <row r="91" spans="27:27" ht="12.75" customHeight="1" x14ac:dyDescent="0.3">
      <c r="AA91" s="7" t="str">
        <f>IF(AA19=2,"vingt ",IF(AA19=3,"trente ",IF(AA19=4,"quarante ",IF(AA19=5,"cinquante ",AA95))))</f>
        <v/>
      </c>
    </row>
    <row r="92" spans="27:27" ht="12.75" customHeight="1" x14ac:dyDescent="0.3">
      <c r="AA92" s="7" t="str">
        <f>IF(AA21=2,"vingt ",IF(AA21=3,"trente ",IF(AA21=4,"quarante ",IF(AA21=5,"cinquante ",AA96))))</f>
        <v/>
      </c>
    </row>
    <row r="93" spans="27:27" ht="12.75" customHeight="1" x14ac:dyDescent="0.3">
      <c r="AA93" s="7" t="str">
        <f>IF(AA13=6,"soixante ",IF(AA7=80,"quatre-vingts ",IF(AA13=8,"quatre-vingt-","")))</f>
        <v/>
      </c>
    </row>
    <row r="94" spans="27:27" ht="12.75" customHeight="1" x14ac:dyDescent="0.3">
      <c r="AA94" s="7" t="str">
        <f>IF(AA16=6,"soixante ",IF(AA9=80,"quatre-vingts ",IF(AA16=8,"quatre-vingt-","")))</f>
        <v/>
      </c>
    </row>
    <row r="95" spans="27:27" ht="12.75" customHeight="1" x14ac:dyDescent="0.3">
      <c r="AA95" s="7" t="str">
        <f>IF(AA19=6,"soixante ",IF(AA10=80,"quatre-vingts ",IF(AA19=8,"quatre-vingt-","")))</f>
        <v/>
      </c>
    </row>
    <row r="96" spans="27:27" ht="12.75" customHeight="1" x14ac:dyDescent="0.3">
      <c r="AA96" s="7" t="str">
        <f>IF(AA21=6,"soixante ",IF(AA11=80,"quatre-vingts ",IF(AA21=8,"quatre-vingt-","")))</f>
        <v/>
      </c>
    </row>
    <row r="97" spans="27:27" ht="12.75" customHeight="1" x14ac:dyDescent="0.3">
      <c r="AA97" s="7">
        <f>0</f>
        <v>0</v>
      </c>
    </row>
    <row r="98" spans="27:27" ht="12.75" customHeight="1" x14ac:dyDescent="0.3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8.88671875" defaultRowHeight="14.4" x14ac:dyDescent="0.3"/>
  <cols>
    <col min="1" max="1" width="24.6640625" customWidth="1"/>
  </cols>
  <sheetData>
    <row r="1" spans="1:3" x14ac:dyDescent="0.3">
      <c r="A1" s="7" t="s">
        <v>244</v>
      </c>
      <c r="B1" s="7" t="s">
        <v>245</v>
      </c>
    </row>
    <row r="2" spans="1:3" x14ac:dyDescent="0.3">
      <c r="A2" s="7" t="s">
        <v>246</v>
      </c>
      <c r="B2" s="7" t="s">
        <v>237</v>
      </c>
    </row>
    <row r="3" spans="1:3" x14ac:dyDescent="0.3">
      <c r="A3" s="7" t="s">
        <v>247</v>
      </c>
      <c r="B3" s="7">
        <v>1</v>
      </c>
    </row>
    <row r="4" spans="1:3" x14ac:dyDescent="0.3">
      <c r="A4" s="7" t="s">
        <v>248</v>
      </c>
      <c r="B4" s="7">
        <v>0</v>
      </c>
    </row>
    <row r="5" spans="1:3" x14ac:dyDescent="0.3">
      <c r="A5" s="7" t="s">
        <v>249</v>
      </c>
      <c r="B5" s="7">
        <v>0</v>
      </c>
    </row>
    <row r="6" spans="1:3" x14ac:dyDescent="0.3">
      <c r="A6" s="7" t="s">
        <v>250</v>
      </c>
      <c r="B6" s="7">
        <v>1</v>
      </c>
    </row>
    <row r="7" spans="1:3" x14ac:dyDescent="0.3">
      <c r="A7" s="7" t="s">
        <v>251</v>
      </c>
      <c r="B7" s="7">
        <v>1</v>
      </c>
    </row>
    <row r="8" spans="1:3" x14ac:dyDescent="0.3">
      <c r="A8" s="7" t="s">
        <v>252</v>
      </c>
      <c r="B8" s="7">
        <v>0</v>
      </c>
    </row>
    <row r="9" spans="1:3" x14ac:dyDescent="0.3">
      <c r="A9" s="7" t="s">
        <v>253</v>
      </c>
      <c r="B9" s="7">
        <v>0</v>
      </c>
    </row>
    <row r="10" spans="1:3" x14ac:dyDescent="0.3">
      <c r="A10" s="7" t="s">
        <v>254</v>
      </c>
      <c r="C10" s="7" t="s">
        <v>255</v>
      </c>
    </row>
    <row r="11" spans="1:3" x14ac:dyDescent="0.3">
      <c r="A11" s="7" t="s">
        <v>256</v>
      </c>
      <c r="B11" s="7">
        <v>0</v>
      </c>
    </row>
    <row r="12" spans="1:3" x14ac:dyDescent="0.3">
      <c r="A12" s="7" t="s">
        <v>257</v>
      </c>
      <c r="B12" s="7" t="s">
        <v>258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8.88671875" defaultRowHeight="12.75" customHeight="1" x14ac:dyDescent="0.3"/>
  <cols>
    <col min="1" max="1" width="6.6640625" customWidth="1"/>
    <col min="2" max="2" width="35" customWidth="1"/>
    <col min="3" max="10" width="11.44140625" customWidth="1"/>
  </cols>
  <sheetData>
    <row r="2" spans="1:10" ht="12.75" customHeight="1" x14ac:dyDescent="0.3">
      <c r="B2" s="122" t="s">
        <v>259</v>
      </c>
      <c r="C2" s="122"/>
      <c r="D2" s="122"/>
      <c r="E2" s="122"/>
      <c r="F2" s="122"/>
      <c r="G2" s="122"/>
      <c r="H2" s="122"/>
      <c r="I2" s="122"/>
      <c r="J2" s="122"/>
    </row>
    <row r="4" spans="1:10" ht="12.75" customHeight="1" x14ac:dyDescent="0.3">
      <c r="A4" s="40" t="s">
        <v>211</v>
      </c>
      <c r="B4" s="39" t="s">
        <v>260</v>
      </c>
      <c r="C4" s="123"/>
      <c r="D4" s="123"/>
      <c r="E4" s="123"/>
      <c r="F4" s="123"/>
      <c r="G4" s="123"/>
      <c r="H4" s="123"/>
      <c r="I4" s="123"/>
      <c r="J4" s="123"/>
    </row>
    <row r="6" spans="1:10" ht="12.75" customHeight="1" x14ac:dyDescent="0.3">
      <c r="A6" s="40" t="s">
        <v>213</v>
      </c>
      <c r="B6" s="39" t="s">
        <v>261</v>
      </c>
      <c r="C6" s="123"/>
      <c r="D6" s="123"/>
      <c r="E6" s="123"/>
      <c r="F6" s="123"/>
      <c r="G6" s="123"/>
      <c r="H6" s="123"/>
      <c r="I6" s="123"/>
      <c r="J6" s="123"/>
    </row>
    <row r="8" spans="1:10" ht="12.75" customHeight="1" x14ac:dyDescent="0.3">
      <c r="A8" s="40" t="s">
        <v>223</v>
      </c>
      <c r="B8" s="39" t="s">
        <v>262</v>
      </c>
      <c r="C8" s="123"/>
      <c r="D8" s="123"/>
      <c r="E8" s="123"/>
      <c r="F8" s="123"/>
      <c r="G8" s="123"/>
      <c r="H8" s="123"/>
      <c r="I8" s="123"/>
      <c r="J8" s="123"/>
    </row>
    <row r="10" spans="1:10" ht="12.75" customHeight="1" x14ac:dyDescent="0.3">
      <c r="A10" s="40" t="s">
        <v>225</v>
      </c>
      <c r="B10" s="39" t="s">
        <v>263</v>
      </c>
      <c r="C10" s="124"/>
      <c r="D10" s="124"/>
      <c r="E10" s="124"/>
      <c r="F10" s="124"/>
      <c r="G10" s="124"/>
      <c r="H10" s="124"/>
      <c r="I10" s="124"/>
      <c r="J10" s="124"/>
    </row>
    <row r="12" spans="1:10" ht="12.75" customHeight="1" x14ac:dyDescent="0.3">
      <c r="A12" s="40" t="s">
        <v>215</v>
      </c>
      <c r="B12" s="39" t="s">
        <v>264</v>
      </c>
      <c r="C12" s="123"/>
      <c r="D12" s="123"/>
      <c r="E12" s="123"/>
      <c r="F12" s="123"/>
      <c r="G12" s="123"/>
      <c r="H12" s="123"/>
      <c r="I12" s="123"/>
      <c r="J12" s="123"/>
    </row>
    <row r="14" spans="1:10" ht="12.75" customHeight="1" x14ac:dyDescent="0.3">
      <c r="A14" s="40" t="s">
        <v>227</v>
      </c>
      <c r="B14" s="39" t="s">
        <v>265</v>
      </c>
      <c r="C14" s="123"/>
      <c r="D14" s="123"/>
      <c r="E14" s="123"/>
      <c r="F14" s="123"/>
      <c r="G14" s="123"/>
      <c r="H14" s="123"/>
      <c r="I14" s="123"/>
      <c r="J14" s="123"/>
    </row>
    <row r="16" spans="1:10" ht="12.75" customHeight="1" x14ac:dyDescent="0.3">
      <c r="A16" s="40" t="s">
        <v>229</v>
      </c>
      <c r="B16" s="39" t="s">
        <v>266</v>
      </c>
      <c r="C16" s="123"/>
      <c r="D16" s="123"/>
      <c r="E16" s="123"/>
      <c r="F16" s="123"/>
      <c r="G16" s="123"/>
      <c r="H16" s="123"/>
      <c r="I16" s="123"/>
      <c r="J16" s="123"/>
    </row>
    <row r="18" spans="1:10" ht="12.75" customHeight="1" x14ac:dyDescent="0.3">
      <c r="A18" s="40" t="s">
        <v>231</v>
      </c>
      <c r="B18" s="39" t="s">
        <v>267</v>
      </c>
      <c r="C18" s="125"/>
      <c r="D18" s="125"/>
      <c r="E18" s="125"/>
      <c r="F18" s="125"/>
      <c r="G18" s="125"/>
      <c r="H18" s="125"/>
      <c r="I18" s="125"/>
      <c r="J18" s="125"/>
    </row>
    <row r="20" spans="1:10" ht="12.75" customHeight="1" x14ac:dyDescent="0.3">
      <c r="A20" s="40" t="s">
        <v>268</v>
      </c>
      <c r="B20" s="39" t="s">
        <v>269</v>
      </c>
      <c r="C20" s="125"/>
      <c r="D20" s="125"/>
      <c r="E20" s="125"/>
      <c r="F20" s="125"/>
      <c r="G20" s="125"/>
      <c r="H20" s="125"/>
      <c r="I20" s="125"/>
      <c r="J20" s="125"/>
    </row>
    <row r="22" spans="1:10" ht="12.75" customHeight="1" x14ac:dyDescent="0.3">
      <c r="A22" s="40" t="s">
        <v>217</v>
      </c>
      <c r="B22" s="39" t="s">
        <v>270</v>
      </c>
      <c r="C22" s="125"/>
      <c r="D22" s="125"/>
      <c r="E22" s="125"/>
      <c r="F22" s="125"/>
      <c r="G22" s="125"/>
      <c r="H22" s="125"/>
      <c r="I22" s="125"/>
      <c r="J22" s="125"/>
    </row>
    <row r="24" spans="1:10" ht="12.75" customHeight="1" x14ac:dyDescent="0.3">
      <c r="A24" s="40" t="s">
        <v>219</v>
      </c>
      <c r="B24" s="39" t="s">
        <v>271</v>
      </c>
      <c r="C24" s="123"/>
      <c r="D24" s="123"/>
      <c r="E24" s="123"/>
      <c r="F24" s="123"/>
      <c r="G24" s="123"/>
      <c r="H24" s="123"/>
      <c r="I24" s="123"/>
      <c r="J24" s="123"/>
    </row>
    <row r="28" spans="1:10" ht="60" customHeight="1" x14ac:dyDescent="0.3">
      <c r="A28" s="40" t="s">
        <v>221</v>
      </c>
      <c r="B28" s="39" t="s">
        <v>272</v>
      </c>
      <c r="C28" s="123"/>
      <c r="D28" s="123"/>
      <c r="E28" s="123"/>
      <c r="F28" s="123"/>
      <c r="G28" s="123"/>
      <c r="H28" s="123"/>
      <c r="I28" s="123"/>
      <c r="J28" s="123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8.88671875" defaultRowHeight="12.75" customHeight="1" x14ac:dyDescent="0.3"/>
  <cols>
    <col min="1" max="1" width="6.6640625" customWidth="1"/>
    <col min="2" max="2" width="68.109375" customWidth="1"/>
    <col min="3" max="6" width="15.5546875" customWidth="1"/>
  </cols>
  <sheetData>
    <row r="2" spans="2:6" ht="16.2" customHeight="1" x14ac:dyDescent="0.3">
      <c r="B2" s="126" t="s">
        <v>273</v>
      </c>
      <c r="C2" s="126"/>
      <c r="D2" s="126"/>
      <c r="E2" s="126"/>
      <c r="F2" s="126"/>
    </row>
    <row r="4" spans="2:6" ht="12.75" customHeight="1" x14ac:dyDescent="0.3">
      <c r="B4" s="46" t="s">
        <v>274</v>
      </c>
      <c r="C4" s="46" t="s">
        <v>275</v>
      </c>
      <c r="D4" s="46" t="s">
        <v>276</v>
      </c>
      <c r="E4" s="46" t="s">
        <v>277</v>
      </c>
      <c r="F4" s="46" t="s">
        <v>278</v>
      </c>
    </row>
    <row r="6" spans="2:6" ht="12.75" customHeight="1" x14ac:dyDescent="0.3">
      <c r="B6" s="47"/>
      <c r="C6" s="48"/>
      <c r="D6" s="49"/>
      <c r="E6" s="50"/>
      <c r="F6" s="51" t="str">
        <f>IF(AND(E6= "",D6= ""), "", ROUND(ROUND(E6, 2) * ROUND(D6, 3), 2))</f>
        <v/>
      </c>
    </row>
    <row r="8" spans="2:6" ht="12.75" customHeight="1" x14ac:dyDescent="0.3">
      <c r="B8" s="47"/>
      <c r="C8" s="48"/>
      <c r="D8" s="49"/>
      <c r="E8" s="50"/>
      <c r="F8" s="51" t="str">
        <f>IF(AND(E8= "",D8= ""), "", ROUND(ROUND(E8, 2) * ROUND(D8, 3), 2))</f>
        <v/>
      </c>
    </row>
    <row r="10" spans="2:6" ht="12.75" customHeight="1" x14ac:dyDescent="0.3">
      <c r="B10" s="47"/>
      <c r="C10" s="48"/>
      <c r="D10" s="49"/>
      <c r="E10" s="50"/>
      <c r="F10" s="51" t="str">
        <f>IF(AND(E10= "",D10= ""), "", ROUND(ROUND(E10, 2) * ROUND(D10, 3), 2))</f>
        <v/>
      </c>
    </row>
    <row r="12" spans="2:6" ht="12.75" customHeight="1" x14ac:dyDescent="0.3">
      <c r="B12" s="47"/>
      <c r="C12" s="48"/>
      <c r="D12" s="49"/>
      <c r="E12" s="50"/>
      <c r="F12" s="51" t="str">
        <f>IF(AND(E12= "",D12= ""), "", ROUND(ROUND(E12, 2) * ROUND(D12, 3), 2))</f>
        <v/>
      </c>
    </row>
    <row r="14" spans="2:6" ht="12.75" customHeight="1" x14ac:dyDescent="0.3">
      <c r="B14" s="47"/>
      <c r="C14" s="48"/>
      <c r="D14" s="49"/>
      <c r="E14" s="50"/>
      <c r="F14" s="51" t="str">
        <f>IF(AND(E14= "",D14= ""), "", ROUND(ROUND(E14, 2) * ROUND(D14, 3), 2))</f>
        <v/>
      </c>
    </row>
    <row r="16" spans="2:6" ht="12.75" customHeight="1" x14ac:dyDescent="0.3">
      <c r="B16" s="47"/>
      <c r="C16" s="48"/>
      <c r="D16" s="49"/>
      <c r="E16" s="50"/>
      <c r="F16" s="51" t="str">
        <f>IF(AND(E16= "",D16= ""), "", ROUND(ROUND(E16, 2) * ROUND(D16, 3), 2))</f>
        <v/>
      </c>
    </row>
    <row r="18" spans="2:6" ht="12.75" customHeight="1" x14ac:dyDescent="0.3">
      <c r="B18" s="47"/>
      <c r="C18" s="48"/>
      <c r="D18" s="49"/>
      <c r="E18" s="50"/>
      <c r="F18" s="51" t="str">
        <f>IF(AND(E18= "",D18= ""), "", ROUND(ROUND(E18, 2) * ROUND(D18, 3), 2))</f>
        <v/>
      </c>
    </row>
    <row r="20" spans="2:6" ht="12.75" customHeight="1" x14ac:dyDescent="0.3">
      <c r="B20" s="47"/>
      <c r="C20" s="48"/>
      <c r="D20" s="49"/>
      <c r="E20" s="50"/>
      <c r="F20" s="51" t="str">
        <f>IF(AND(E20= "",D20= ""), "", ROUND(ROUND(E20, 2) * ROUND(D20, 3), 2))</f>
        <v/>
      </c>
    </row>
    <row r="22" spans="2:6" ht="12.75" customHeight="1" x14ac:dyDescent="0.3">
      <c r="B22" s="47"/>
      <c r="C22" s="48"/>
      <c r="D22" s="49"/>
      <c r="E22" s="50"/>
      <c r="F22" s="51" t="str">
        <f>IF(AND(E22= "",D22= ""), "", ROUND(ROUND(E22, 2) * ROUND(D22, 3), 2))</f>
        <v/>
      </c>
    </row>
    <row r="24" spans="2:6" ht="12.75" customHeight="1" x14ac:dyDescent="0.3">
      <c r="B24" s="47"/>
      <c r="C24" s="48"/>
      <c r="D24" s="49"/>
      <c r="E24" s="50"/>
      <c r="F24" s="51" t="str">
        <f>IF(AND(E24= "",D24= ""), "", ROUND(ROUND(E24, 2) * ROUND(D24, 3), 2))</f>
        <v/>
      </c>
    </row>
    <row r="26" spans="2:6" ht="12.75" customHeight="1" x14ac:dyDescent="0.3">
      <c r="B26" s="47"/>
      <c r="C26" s="48"/>
      <c r="D26" s="49"/>
      <c r="E26" s="50"/>
      <c r="F26" s="51" t="str">
        <f>IF(AND(E26= "",D26= ""), "", ROUND(ROUND(E26, 2) * ROUND(D26, 3), 2))</f>
        <v/>
      </c>
    </row>
    <row r="28" spans="2:6" ht="12.75" customHeight="1" x14ac:dyDescent="0.3">
      <c r="B28" s="47"/>
      <c r="C28" s="48"/>
      <c r="D28" s="49"/>
      <c r="E28" s="50"/>
      <c r="F28" s="51" t="str">
        <f>IF(AND(E28= "",D28= ""), "", ROUND(ROUND(E28, 2) * ROUND(D28, 3), 2))</f>
        <v/>
      </c>
    </row>
    <row r="30" spans="2:6" ht="12.75" customHeight="1" x14ac:dyDescent="0.3">
      <c r="B30" s="47"/>
      <c r="C30" s="48"/>
      <c r="D30" s="49"/>
      <c r="E30" s="50"/>
      <c r="F30" s="51" t="str">
        <f>IF(AND(E30= "",D30= ""), "", ROUND(ROUND(E30, 2) * ROUND(D30, 3), 2))</f>
        <v/>
      </c>
    </row>
    <row r="32" spans="2:6" ht="12.75" customHeight="1" x14ac:dyDescent="0.3">
      <c r="B32" s="47"/>
      <c r="C32" s="48"/>
      <c r="D32" s="49"/>
      <c r="E32" s="50"/>
      <c r="F32" s="51" t="str">
        <f>IF(AND(E32= "",D32= ""), "", ROUND(ROUND(E32, 2) * ROUND(D32, 3), 2))</f>
        <v/>
      </c>
    </row>
    <row r="34" spans="2:6" ht="12.75" customHeight="1" x14ac:dyDescent="0.3">
      <c r="B34" s="47"/>
      <c r="C34" s="48"/>
      <c r="D34" s="49"/>
      <c r="E34" s="50"/>
      <c r="F34" s="51" t="str">
        <f>IF(AND(E34= "",D34= ""), "", ROUND(ROUND(E34, 2) * ROUND(D34, 3), 2))</f>
        <v/>
      </c>
    </row>
    <row r="36" spans="2:6" ht="12.75" customHeight="1" x14ac:dyDescent="0.3">
      <c r="B36" s="47"/>
      <c r="C36" s="48"/>
      <c r="D36" s="49"/>
      <c r="E36" s="50"/>
      <c r="F36" s="51" t="str">
        <f>IF(AND(E36= "",D36= ""), "", ROUND(ROUND(E36, 2) * ROUND(D36, 3), 2))</f>
        <v/>
      </c>
    </row>
    <row r="38" spans="2:6" ht="12.75" customHeight="1" x14ac:dyDescent="0.3">
      <c r="B38" s="47"/>
      <c r="C38" s="48"/>
      <c r="D38" s="49"/>
      <c r="E38" s="50"/>
      <c r="F38" s="51" t="str">
        <f>IF(AND(E38= "",D38= ""), "", ROUND(ROUND(E38, 2) * ROUND(D38, 3), 2))</f>
        <v/>
      </c>
    </row>
    <row r="40" spans="2:6" ht="12.75" customHeight="1" x14ac:dyDescent="0.3">
      <c r="B40" s="47"/>
      <c r="C40" s="48"/>
      <c r="D40" s="49"/>
      <c r="E40" s="50"/>
      <c r="F40" s="51" t="str">
        <f>IF(AND(E40= "",D40= ""), "", ROUND(ROUND(E40, 2) * ROUND(D40, 3), 2))</f>
        <v/>
      </c>
    </row>
    <row r="42" spans="2:6" ht="12.75" customHeight="1" x14ac:dyDescent="0.3">
      <c r="B42" s="47"/>
      <c r="C42" s="48"/>
      <c r="D42" s="49"/>
      <c r="E42" s="50"/>
      <c r="F42" s="51" t="str">
        <f>IF(AND(E42= "",D42= ""), "", ROUND(ROUND(E42, 2) * ROUND(D42, 3), 2))</f>
        <v/>
      </c>
    </row>
    <row r="44" spans="2:6" ht="12.75" customHeight="1" x14ac:dyDescent="0.3">
      <c r="B44" s="47"/>
      <c r="C44" s="48"/>
      <c r="D44" s="49"/>
      <c r="E44" s="50"/>
      <c r="F44" s="51" t="str">
        <f>IF(AND(E44= "",D44= ""), "", ROUND(ROUND(E44, 2) * ROUND(D44, 3), 2))</f>
        <v/>
      </c>
    </row>
    <row r="46" spans="2:6" ht="12.75" customHeight="1" x14ac:dyDescent="0.3">
      <c r="B46" s="47"/>
      <c r="C46" s="48"/>
      <c r="D46" s="49"/>
      <c r="E46" s="50"/>
      <c r="F46" s="51" t="str">
        <f>IF(AND(E46= "",D46= ""), "", ROUND(ROUND(E46, 2) * ROUND(D46, 3), 2))</f>
        <v/>
      </c>
    </row>
    <row r="48" spans="2:6" ht="12.75" customHeight="1" x14ac:dyDescent="0.3">
      <c r="B48" s="47"/>
      <c r="C48" s="48"/>
      <c r="D48" s="49"/>
      <c r="E48" s="50"/>
      <c r="F48" s="51" t="str">
        <f>IF(AND(E48= "",D48= ""), "", ROUND(ROUND(E48, 2) * ROUND(D48, 3), 2))</f>
        <v/>
      </c>
    </row>
    <row r="50" spans="2:6" ht="12.75" customHeight="1" x14ac:dyDescent="0.3">
      <c r="B50" s="47"/>
      <c r="C50" s="48"/>
      <c r="D50" s="49"/>
      <c r="E50" s="50"/>
      <c r="F50" s="51" t="str">
        <f>IF(AND(E50= "",D50= ""), "", ROUND(ROUND(E50, 2) * ROUND(D50, 3), 2))</f>
        <v/>
      </c>
    </row>
    <row r="52" spans="2:6" ht="12.75" customHeight="1" x14ac:dyDescent="0.3">
      <c r="B52" s="47"/>
      <c r="C52" s="48"/>
      <c r="D52" s="49"/>
      <c r="E52" s="50"/>
      <c r="F52" s="51" t="str">
        <f>IF(AND(E52= "",D52= ""), "", ROUND(ROUND(E52, 2) * ROUND(D52, 3), 2))</f>
        <v/>
      </c>
    </row>
    <row r="54" spans="2:6" ht="12.75" customHeight="1" x14ac:dyDescent="0.3">
      <c r="B54" s="47"/>
      <c r="C54" s="48"/>
      <c r="D54" s="49"/>
      <c r="E54" s="50"/>
      <c r="F54" s="51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Sid-Ahmed BOUAZZA</dc:creator>
  <cp:lastModifiedBy>Sid-Ahmed BOUAZZA</cp:lastModifiedBy>
  <dcterms:created xsi:type="dcterms:W3CDTF">2025-04-26T05:07:10Z</dcterms:created>
  <dcterms:modified xsi:type="dcterms:W3CDTF">2025-04-26T05:13:26Z</dcterms:modified>
</cp:coreProperties>
</file>